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mc:AlternateContent xmlns:mc="http://schemas.openxmlformats.org/markup-compatibility/2006">
    <mc:Choice Requires="x15">
      <x15ac:absPath xmlns:x15ac="http://schemas.microsoft.com/office/spreadsheetml/2010/11/ac" url="X:\Compliance\Conflict Mineral\"/>
    </mc:Choice>
  </mc:AlternateContent>
  <xr:revisionPtr revIDLastSave="0" documentId="13_ncr:1_{F956FD18-E997-4A40-BECB-FA9D34F58583}"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83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P3" i="4"/>
  <c r="C4" i="5"/>
  <c r="F69" i="6" s="1"/>
  <c r="C69" i="6" s="1"/>
  <c r="D4" i="5"/>
  <c r="E4" i="5"/>
  <c r="X6" i="5"/>
  <c r="X11" i="5"/>
  <c r="X12" i="5"/>
  <c r="X14" i="5"/>
  <c r="X16" i="5"/>
  <c r="X19" i="5"/>
  <c r="X20" i="5"/>
  <c r="X21" i="5"/>
  <c r="X22" i="5"/>
  <c r="X24" i="5"/>
  <c r="X27" i="5"/>
  <c r="X28" i="5"/>
  <c r="X29" i="5"/>
  <c r="X30" i="5"/>
  <c r="X35" i="5"/>
  <c r="X36" i="5"/>
  <c r="X37" i="5"/>
  <c r="X40" i="5"/>
  <c r="X43" i="5"/>
  <c r="X44" i="5"/>
  <c r="X45" i="5"/>
  <c r="X51" i="5"/>
  <c r="X52" i="5"/>
  <c r="X53" i="5"/>
  <c r="X54" i="5"/>
  <c r="X56" i="5"/>
  <c r="X58" i="5"/>
  <c r="X59" i="5"/>
  <c r="X60" i="5"/>
  <c r="X61" i="5"/>
  <c r="X64" i="5"/>
  <c r="X67" i="5"/>
  <c r="X68" i="5"/>
  <c r="X69" i="5"/>
  <c r="X74" i="5"/>
  <c r="X75" i="5"/>
  <c r="X76" i="5"/>
  <c r="X77" i="5"/>
  <c r="X80" i="5"/>
  <c r="X83" i="5"/>
  <c r="X84" i="5"/>
  <c r="X85" i="5"/>
  <c r="X91" i="5"/>
  <c r="X92" i="5"/>
  <c r="X93" i="5"/>
  <c r="X94" i="5"/>
  <c r="X99" i="5"/>
  <c r="X100" i="5"/>
  <c r="X101" i="5"/>
  <c r="X102" i="5"/>
  <c r="X107" i="5"/>
  <c r="X108" i="5"/>
  <c r="X109" i="5"/>
  <c r="X110" i="5"/>
  <c r="X112" i="5"/>
  <c r="X115" i="5"/>
  <c r="X116" i="5"/>
  <c r="X117" i="5"/>
  <c r="X123" i="5"/>
  <c r="X124" i="5"/>
  <c r="X125" i="5"/>
  <c r="X128" i="5"/>
  <c r="X131" i="5"/>
  <c r="X132" i="5"/>
  <c r="X133" i="5"/>
  <c r="X139" i="5"/>
  <c r="X140" i="5"/>
  <c r="X141" i="5"/>
  <c r="X147" i="5"/>
  <c r="X148" i="5"/>
  <c r="X150" i="5"/>
  <c r="X155" i="5"/>
  <c r="X156" i="5"/>
  <c r="X157" i="5"/>
  <c r="X158" i="5"/>
  <c r="X163" i="5"/>
  <c r="E164" i="5"/>
  <c r="X164" i="5" s="1"/>
  <c r="E165" i="5"/>
  <c r="X165" i="5" s="1"/>
  <c r="E166" i="5"/>
  <c r="X166" i="5" s="1"/>
  <c r="E167" i="5"/>
  <c r="E168" i="5"/>
  <c r="E169" i="5"/>
  <c r="X169" i="5" s="1"/>
  <c r="E170" i="5"/>
  <c r="X170" i="5" s="1"/>
  <c r="E171" i="5"/>
  <c r="X171" i="5" s="1"/>
  <c r="E172" i="5"/>
  <c r="X172" i="5" s="1"/>
  <c r="E173" i="5"/>
  <c r="X173" i="5" s="1"/>
  <c r="E174" i="5"/>
  <c r="E175" i="5"/>
  <c r="E176" i="5"/>
  <c r="X176" i="5" s="1"/>
  <c r="E177" i="5"/>
  <c r="X177" i="5" s="1"/>
  <c r="E178" i="5"/>
  <c r="X178" i="5" s="1"/>
  <c r="E179" i="5"/>
  <c r="X179" i="5" s="1"/>
  <c r="E180" i="5"/>
  <c r="X180" i="5" s="1"/>
  <c r="E181" i="5"/>
  <c r="X181" i="5" s="1"/>
  <c r="E182" i="5"/>
  <c r="X182" i="5" s="1"/>
  <c r="E183" i="5"/>
  <c r="E184" i="5"/>
  <c r="E185" i="5"/>
  <c r="X185" i="5" s="1"/>
  <c r="E186" i="5"/>
  <c r="E187" i="5"/>
  <c r="X187" i="5" s="1"/>
  <c r="E188" i="5"/>
  <c r="X188" i="5" s="1"/>
  <c r="E189" i="5"/>
  <c r="X189" i="5" s="1"/>
  <c r="E190" i="5"/>
  <c r="X190" i="5" s="1"/>
  <c r="E191" i="5"/>
  <c r="E192" i="5"/>
  <c r="E193" i="5"/>
  <c r="X193" i="5" s="1"/>
  <c r="E194" i="5"/>
  <c r="E195" i="5"/>
  <c r="X195" i="5" s="1"/>
  <c r="E196" i="5"/>
  <c r="X196" i="5" s="1"/>
  <c r="E197" i="5"/>
  <c r="X197" i="5" s="1"/>
  <c r="E198" i="5"/>
  <c r="X198" i="5" s="1"/>
  <c r="E199" i="5"/>
  <c r="E200" i="5"/>
  <c r="X200" i="5" s="1"/>
  <c r="E201" i="5"/>
  <c r="E202" i="5"/>
  <c r="E203" i="5"/>
  <c r="X203" i="5" s="1"/>
  <c r="E204" i="5"/>
  <c r="X204" i="5" s="1"/>
  <c r="E205" i="5"/>
  <c r="X205" i="5" s="1"/>
  <c r="E206" i="5"/>
  <c r="X206" i="5" s="1"/>
  <c r="E207" i="5"/>
  <c r="E208" i="5"/>
  <c r="E209" i="5"/>
  <c r="X209" i="5" s="1"/>
  <c r="E210" i="5"/>
  <c r="X210" i="5" s="1"/>
  <c r="E211" i="5"/>
  <c r="X211" i="5" s="1"/>
  <c r="E212" i="5"/>
  <c r="X212" i="5" s="1"/>
  <c r="E213" i="5"/>
  <c r="X213" i="5" s="1"/>
  <c r="E214" i="5"/>
  <c r="E215" i="5"/>
  <c r="E216" i="5"/>
  <c r="E217" i="5"/>
  <c r="E218" i="5"/>
  <c r="E219" i="5"/>
  <c r="X219" i="5" s="1"/>
  <c r="E220" i="5"/>
  <c r="X220" i="5" s="1"/>
  <c r="E221" i="5"/>
  <c r="E222" i="5"/>
  <c r="E223" i="5"/>
  <c r="E224" i="5"/>
  <c r="E225" i="5"/>
  <c r="X225" i="5" s="1"/>
  <c r="E226" i="5"/>
  <c r="E227" i="5"/>
  <c r="X227" i="5" s="1"/>
  <c r="E228" i="5"/>
  <c r="X228" i="5" s="1"/>
  <c r="E229" i="5"/>
  <c r="X229" i="5" s="1"/>
  <c r="E230" i="5"/>
  <c r="X230" i="5" s="1"/>
  <c r="E231" i="5"/>
  <c r="E232" i="5"/>
  <c r="E233" i="5"/>
  <c r="E234" i="5"/>
  <c r="E235" i="5"/>
  <c r="X235" i="5" s="1"/>
  <c r="E236" i="5"/>
  <c r="X236" i="5" s="1"/>
  <c r="E237" i="5"/>
  <c r="X237" i="5" s="1"/>
  <c r="E238" i="5"/>
  <c r="E239" i="5"/>
  <c r="E240" i="5"/>
  <c r="E241" i="5"/>
  <c r="X241" i="5" s="1"/>
  <c r="E242" i="5"/>
  <c r="E243" i="5"/>
  <c r="X243" i="5" s="1"/>
  <c r="E244" i="5"/>
  <c r="X244" i="5" s="1"/>
  <c r="E245" i="5"/>
  <c r="X245" i="5" s="1"/>
  <c r="E246" i="5"/>
  <c r="X246" i="5" s="1"/>
  <c r="E247" i="5"/>
  <c r="E248" i="5"/>
  <c r="E249" i="5"/>
  <c r="X249" i="5" s="1"/>
  <c r="E250" i="5"/>
  <c r="E251" i="5"/>
  <c r="X251" i="5" s="1"/>
  <c r="E252" i="5"/>
  <c r="X252" i="5" s="1"/>
  <c r="E253" i="5"/>
  <c r="E254" i="5"/>
  <c r="E255" i="5"/>
  <c r="E256" i="5"/>
  <c r="E257" i="5"/>
  <c r="X257" i="5" s="1"/>
  <c r="E258" i="5"/>
  <c r="E259" i="5"/>
  <c r="X259" i="5" s="1"/>
  <c r="E260" i="5"/>
  <c r="X260" i="5" s="1"/>
  <c r="E261" i="5"/>
  <c r="E262" i="5"/>
  <c r="E263" i="5"/>
  <c r="E264" i="5"/>
  <c r="X264" i="5" s="1"/>
  <c r="E265" i="5"/>
  <c r="E266" i="5"/>
  <c r="E267" i="5"/>
  <c r="X267" i="5" s="1"/>
  <c r="E268" i="5"/>
  <c r="X268" i="5" s="1"/>
  <c r="E269" i="5"/>
  <c r="X269" i="5" s="1"/>
  <c r="E270" i="5"/>
  <c r="X270" i="5" s="1"/>
  <c r="E271" i="5"/>
  <c r="E272" i="5"/>
  <c r="X272" i="5" s="1"/>
  <c r="E273" i="5"/>
  <c r="X273" i="5" s="1"/>
  <c r="E274" i="5"/>
  <c r="X274" i="5" s="1"/>
  <c r="E275" i="5"/>
  <c r="X275" i="5" s="1"/>
  <c r="E276" i="5"/>
  <c r="X276" i="5" s="1"/>
  <c r="E277" i="5"/>
  <c r="E278" i="5"/>
  <c r="X278" i="5" s="1"/>
  <c r="E279" i="5"/>
  <c r="E280" i="5"/>
  <c r="E281" i="5"/>
  <c r="E282" i="5"/>
  <c r="E283" i="5"/>
  <c r="X283" i="5" s="1"/>
  <c r="E284" i="5"/>
  <c r="X284" i="5" s="1"/>
  <c r="E285" i="5"/>
  <c r="X285" i="5" s="1"/>
  <c r="E286" i="5"/>
  <c r="X286" i="5" s="1"/>
  <c r="E287" i="5"/>
  <c r="E288" i="5"/>
  <c r="E289" i="5"/>
  <c r="X289" i="5" s="1"/>
  <c r="E290" i="5"/>
  <c r="E291" i="5"/>
  <c r="X291" i="5" s="1"/>
  <c r="E292" i="5"/>
  <c r="X292" i="5" s="1"/>
  <c r="E293" i="5"/>
  <c r="E294" i="5"/>
  <c r="X294" i="5" s="1"/>
  <c r="E295" i="5"/>
  <c r="E296" i="5"/>
  <c r="E297" i="5"/>
  <c r="E298" i="5"/>
  <c r="E299" i="5"/>
  <c r="X299" i="5" s="1"/>
  <c r="E300" i="5"/>
  <c r="X300" i="5" s="1"/>
  <c r="E301" i="5"/>
  <c r="X301" i="5" s="1"/>
  <c r="E302" i="5"/>
  <c r="X302" i="5" s="1"/>
  <c r="E303" i="5"/>
  <c r="E304" i="5"/>
  <c r="X304" i="5" s="1"/>
  <c r="E305" i="5"/>
  <c r="E306" i="5"/>
  <c r="E307" i="5"/>
  <c r="X307" i="5" s="1"/>
  <c r="E308" i="5"/>
  <c r="X308" i="5" s="1"/>
  <c r="E309" i="5"/>
  <c r="X309" i="5" s="1"/>
  <c r="E310" i="5"/>
  <c r="X310" i="5" s="1"/>
  <c r="E311" i="5"/>
  <c r="E312" i="5"/>
  <c r="E313" i="5"/>
  <c r="E314" i="5"/>
  <c r="E315" i="5"/>
  <c r="X315" i="5" s="1"/>
  <c r="E316" i="5"/>
  <c r="X316" i="5" s="1"/>
  <c r="E317" i="5"/>
  <c r="E318" i="5"/>
  <c r="X318" i="5" s="1"/>
  <c r="E319" i="5"/>
  <c r="E320" i="5"/>
  <c r="E321" i="5"/>
  <c r="E322" i="5"/>
  <c r="E323" i="5"/>
  <c r="X323" i="5" s="1"/>
  <c r="E324" i="5"/>
  <c r="X324" i="5" s="1"/>
  <c r="E325" i="5"/>
  <c r="E326" i="5"/>
  <c r="X326" i="5" s="1"/>
  <c r="E327" i="5"/>
  <c r="E328" i="5"/>
  <c r="E329" i="5"/>
  <c r="E330" i="5"/>
  <c r="E331" i="5"/>
  <c r="X331" i="5" s="1"/>
  <c r="E332" i="5"/>
  <c r="X332" i="5" s="1"/>
  <c r="E333" i="5"/>
  <c r="X333" i="5" s="1"/>
  <c r="E334" i="5"/>
  <c r="E335" i="5"/>
  <c r="E336" i="5"/>
  <c r="E337" i="5"/>
  <c r="X337" i="5" s="1"/>
  <c r="E338" i="5"/>
  <c r="E339" i="5"/>
  <c r="X339" i="5" s="1"/>
  <c r="E340" i="5"/>
  <c r="X340" i="5" s="1"/>
  <c r="E341" i="5"/>
  <c r="X341" i="5" s="1"/>
  <c r="E342" i="5"/>
  <c r="E343" i="5"/>
  <c r="E344" i="5"/>
  <c r="E345" i="5"/>
  <c r="E346" i="5"/>
  <c r="E347" i="5"/>
  <c r="X347" i="5" s="1"/>
  <c r="E348" i="5"/>
  <c r="X348" i="5" s="1"/>
  <c r="E349" i="5"/>
  <c r="X349" i="5" s="1"/>
  <c r="E350" i="5"/>
  <c r="E351" i="5"/>
  <c r="E352" i="5"/>
  <c r="E353" i="5"/>
  <c r="X353" i="5" s="1"/>
  <c r="E354" i="5"/>
  <c r="E355" i="5"/>
  <c r="X355" i="5" s="1"/>
  <c r="E356" i="5"/>
  <c r="X356" i="5" s="1"/>
  <c r="E357" i="5"/>
  <c r="E358" i="5"/>
  <c r="X358" i="5" s="1"/>
  <c r="E359" i="5"/>
  <c r="E360" i="5"/>
  <c r="E361" i="5"/>
  <c r="X361" i="5" s="1"/>
  <c r="E362" i="5"/>
  <c r="E363" i="5"/>
  <c r="X363" i="5" s="1"/>
  <c r="E364" i="5"/>
  <c r="X364" i="5" s="1"/>
  <c r="E365" i="5"/>
  <c r="E366" i="5"/>
  <c r="X366" i="5" s="1"/>
  <c r="E367" i="5"/>
  <c r="E368" i="5"/>
  <c r="E369" i="5"/>
  <c r="E370" i="5"/>
  <c r="E371" i="5"/>
  <c r="X371" i="5" s="1"/>
  <c r="E372" i="5"/>
  <c r="X372" i="5" s="1"/>
  <c r="E373" i="5"/>
  <c r="X373" i="5" s="1"/>
  <c r="E374" i="5"/>
  <c r="E375" i="5"/>
  <c r="E376" i="5"/>
  <c r="E377" i="5"/>
  <c r="E378" i="5"/>
  <c r="E379" i="5"/>
  <c r="X379" i="5" s="1"/>
  <c r="E380" i="5"/>
  <c r="X380" i="5" s="1"/>
  <c r="E381" i="5"/>
  <c r="X381" i="5" s="1"/>
  <c r="E382" i="5"/>
  <c r="E383" i="5"/>
  <c r="E384" i="5"/>
  <c r="X384" i="5" s="1"/>
  <c r="E385" i="5"/>
  <c r="X385" i="5" s="1"/>
  <c r="E386" i="5"/>
  <c r="E387" i="5"/>
  <c r="X387" i="5" s="1"/>
  <c r="E388" i="5"/>
  <c r="X388" i="5" s="1"/>
  <c r="E389" i="5"/>
  <c r="X389" i="5" s="1"/>
  <c r="E390" i="5"/>
  <c r="E391" i="5"/>
  <c r="E392" i="5"/>
  <c r="X392" i="5" s="1"/>
  <c r="E393" i="5"/>
  <c r="E394" i="5"/>
  <c r="E395" i="5"/>
  <c r="X395" i="5" s="1"/>
  <c r="E396" i="5"/>
  <c r="X396" i="5" s="1"/>
  <c r="E397" i="5"/>
  <c r="X397" i="5" s="1"/>
  <c r="E398" i="5"/>
  <c r="E399" i="5"/>
  <c r="E400" i="5"/>
  <c r="X400" i="5" s="1"/>
  <c r="E401" i="5"/>
  <c r="E402" i="5"/>
  <c r="E403" i="5"/>
  <c r="X403" i="5" s="1"/>
  <c r="E404" i="5"/>
  <c r="X404" i="5" s="1"/>
  <c r="E405" i="5"/>
  <c r="X405" i="5" s="1"/>
  <c r="E406" i="5"/>
  <c r="E407" i="5"/>
  <c r="E408" i="5"/>
  <c r="X408" i="5" s="1"/>
  <c r="E409" i="5"/>
  <c r="X409" i="5" s="1"/>
  <c r="E410" i="5"/>
  <c r="E411" i="5"/>
  <c r="X411" i="5" s="1"/>
  <c r="E412" i="5"/>
  <c r="X412" i="5" s="1"/>
  <c r="E413" i="5"/>
  <c r="X413" i="5" s="1"/>
  <c r="E414" i="5"/>
  <c r="E415" i="5"/>
  <c r="E416" i="5"/>
  <c r="X416" i="5" s="1"/>
  <c r="E417" i="5"/>
  <c r="E418" i="5"/>
  <c r="E419" i="5"/>
  <c r="X419" i="5" s="1"/>
  <c r="E420" i="5"/>
  <c r="X420" i="5" s="1"/>
  <c r="E421" i="5"/>
  <c r="X421" i="5" s="1"/>
  <c r="E422" i="5"/>
  <c r="X422" i="5" s="1"/>
  <c r="E423" i="5"/>
  <c r="E424" i="5"/>
  <c r="E425" i="5"/>
  <c r="X425" i="5" s="1"/>
  <c r="E426" i="5"/>
  <c r="E427" i="5"/>
  <c r="X427" i="5" s="1"/>
  <c r="E428" i="5"/>
  <c r="X428" i="5" s="1"/>
  <c r="E429" i="5"/>
  <c r="X429" i="5" s="1"/>
  <c r="E430" i="5"/>
  <c r="E431" i="5"/>
  <c r="E432" i="5"/>
  <c r="X432" i="5" s="1"/>
  <c r="E433" i="5"/>
  <c r="X433" i="5" s="1"/>
  <c r="E434" i="5"/>
  <c r="E435" i="5"/>
  <c r="X435" i="5" s="1"/>
  <c r="E436" i="5"/>
  <c r="X436" i="5" s="1"/>
  <c r="E437" i="5"/>
  <c r="X437" i="5" s="1"/>
  <c r="E438" i="5"/>
  <c r="X438" i="5" s="1"/>
  <c r="E439" i="5"/>
  <c r="E440" i="5"/>
  <c r="E441" i="5"/>
  <c r="X441" i="5" s="1"/>
  <c r="E442" i="5"/>
  <c r="E443" i="5"/>
  <c r="X443" i="5" s="1"/>
  <c r="E444" i="5"/>
  <c r="X444" i="5" s="1"/>
  <c r="E445" i="5"/>
  <c r="X445" i="5" s="1"/>
  <c r="E446" i="5"/>
  <c r="X446" i="5" s="1"/>
  <c r="E447" i="5"/>
  <c r="E448" i="5"/>
  <c r="X448" i="5" s="1"/>
  <c r="E449" i="5"/>
  <c r="X449" i="5" s="1"/>
  <c r="E450" i="5"/>
  <c r="E451" i="5"/>
  <c r="X451" i="5" s="1"/>
  <c r="E452" i="5"/>
  <c r="X452" i="5" s="1"/>
  <c r="E453" i="5"/>
  <c r="X453" i="5" s="1"/>
  <c r="E454" i="5"/>
  <c r="E455" i="5"/>
  <c r="E456" i="5"/>
  <c r="X456" i="5" s="1"/>
  <c r="E457" i="5"/>
  <c r="E458" i="5"/>
  <c r="E459" i="5"/>
  <c r="X459" i="5" s="1"/>
  <c r="E460" i="5"/>
  <c r="X460" i="5" s="1"/>
  <c r="E461" i="5"/>
  <c r="X461" i="5" s="1"/>
  <c r="E462" i="5"/>
  <c r="X462" i="5" s="1"/>
  <c r="E463" i="5"/>
  <c r="E464" i="5"/>
  <c r="E465" i="5"/>
  <c r="E466" i="5"/>
  <c r="E467" i="5"/>
  <c r="X467" i="5" s="1"/>
  <c r="E468" i="5"/>
  <c r="X468" i="5" s="1"/>
  <c r="E469" i="5"/>
  <c r="E470" i="5"/>
  <c r="X470" i="5" s="1"/>
  <c r="E471" i="5"/>
  <c r="E472" i="5"/>
  <c r="E473" i="5"/>
  <c r="E474" i="5"/>
  <c r="E475" i="5"/>
  <c r="X475" i="5" s="1"/>
  <c r="E476" i="5"/>
  <c r="X476" i="5" s="1"/>
  <c r="E477" i="5"/>
  <c r="E478" i="5"/>
  <c r="X478" i="5" s="1"/>
  <c r="E479" i="5"/>
  <c r="E480" i="5"/>
  <c r="X480" i="5" s="1"/>
  <c r="E481" i="5"/>
  <c r="E482" i="5"/>
  <c r="E483" i="5"/>
  <c r="X483" i="5" s="1"/>
  <c r="E484" i="5"/>
  <c r="X484" i="5" s="1"/>
  <c r="E485" i="5"/>
  <c r="X485" i="5" s="1"/>
  <c r="E486" i="5"/>
  <c r="E487" i="5"/>
  <c r="E488" i="5"/>
  <c r="E489" i="5"/>
  <c r="E490" i="5"/>
  <c r="E491" i="5"/>
  <c r="X491" i="5" s="1"/>
  <c r="E492" i="5"/>
  <c r="X492" i="5" s="1"/>
  <c r="E493" i="5"/>
  <c r="E494" i="5"/>
  <c r="X494" i="5" s="1"/>
  <c r="E495" i="5"/>
  <c r="E496" i="5"/>
  <c r="E497" i="5"/>
  <c r="E498" i="5"/>
  <c r="E499" i="5"/>
  <c r="X499" i="5" s="1"/>
  <c r="E500" i="5"/>
  <c r="X500" i="5" s="1"/>
  <c r="E501" i="5"/>
  <c r="E502" i="5"/>
  <c r="X502" i="5" s="1"/>
  <c r="E503" i="5"/>
  <c r="E504" i="5"/>
  <c r="E505" i="5"/>
  <c r="E506" i="5"/>
  <c r="E507" i="5"/>
  <c r="X507" i="5" s="1"/>
  <c r="E508" i="5"/>
  <c r="X508" i="5" s="1"/>
  <c r="E509" i="5"/>
  <c r="E510" i="5"/>
  <c r="E511" i="5"/>
  <c r="E512" i="5"/>
  <c r="X512" i="5" s="1"/>
  <c r="E513" i="5"/>
  <c r="E514" i="5"/>
  <c r="E515" i="5"/>
  <c r="X515" i="5" s="1"/>
  <c r="E516" i="5"/>
  <c r="X516" i="5" s="1"/>
  <c r="E517" i="5"/>
  <c r="E518" i="5"/>
  <c r="X518" i="5" s="1"/>
  <c r="E519" i="5"/>
  <c r="E520" i="5"/>
  <c r="X520" i="5" s="1"/>
  <c r="E521" i="5"/>
  <c r="E522" i="5"/>
  <c r="E523" i="5"/>
  <c r="X523" i="5" s="1"/>
  <c r="E524" i="5"/>
  <c r="X524" i="5" s="1"/>
  <c r="E525" i="5"/>
  <c r="X525" i="5" s="1"/>
  <c r="E526" i="5"/>
  <c r="E527" i="5"/>
  <c r="E528" i="5"/>
  <c r="X528" i="5" s="1"/>
  <c r="E529" i="5"/>
  <c r="E530" i="5"/>
  <c r="E531" i="5"/>
  <c r="X531" i="5" s="1"/>
  <c r="E532" i="5"/>
  <c r="X532" i="5" s="1"/>
  <c r="E533" i="5"/>
  <c r="X533" i="5" s="1"/>
  <c r="E534" i="5"/>
  <c r="E535" i="5"/>
  <c r="E536" i="5"/>
  <c r="X536" i="5" s="1"/>
  <c r="E537" i="5"/>
  <c r="E538" i="5"/>
  <c r="E539" i="5"/>
  <c r="X539" i="5" s="1"/>
  <c r="E540" i="5"/>
  <c r="X540" i="5" s="1"/>
  <c r="E541" i="5"/>
  <c r="E542" i="5"/>
  <c r="X542" i="5" s="1"/>
  <c r="E543" i="5"/>
  <c r="E544" i="5"/>
  <c r="E545" i="5"/>
  <c r="E546" i="5"/>
  <c r="E547" i="5"/>
  <c r="X547" i="5" s="1"/>
  <c r="E548" i="5"/>
  <c r="X548" i="5" s="1"/>
  <c r="E549" i="5"/>
  <c r="E550" i="5"/>
  <c r="E551" i="5"/>
  <c r="E552" i="5"/>
  <c r="X552" i="5" s="1"/>
  <c r="E553" i="5"/>
  <c r="E554" i="5"/>
  <c r="E555" i="5"/>
  <c r="X555" i="5" s="1"/>
  <c r="E556" i="5"/>
  <c r="X556" i="5" s="1"/>
  <c r="E557" i="5"/>
  <c r="E558" i="5"/>
  <c r="E559" i="5"/>
  <c r="E560" i="5"/>
  <c r="E561" i="5"/>
  <c r="E562" i="5"/>
  <c r="E563" i="5"/>
  <c r="X563" i="5" s="1"/>
  <c r="E564" i="5"/>
  <c r="X564" i="5" s="1"/>
  <c r="E565" i="5"/>
  <c r="E566" i="5"/>
  <c r="X566" i="5" s="1"/>
  <c r="E567" i="5"/>
  <c r="E568" i="5"/>
  <c r="X568" i="5" s="1"/>
  <c r="E569" i="5"/>
  <c r="E570" i="5"/>
  <c r="E571" i="5"/>
  <c r="X571" i="5" s="1"/>
  <c r="E572" i="5"/>
  <c r="X572" i="5" s="1"/>
  <c r="E573" i="5"/>
  <c r="E574" i="5"/>
  <c r="X574" i="5" s="1"/>
  <c r="E575" i="5"/>
  <c r="E576" i="5"/>
  <c r="E577" i="5"/>
  <c r="E578" i="5"/>
  <c r="E579" i="5"/>
  <c r="X579" i="5" s="1"/>
  <c r="E580" i="5"/>
  <c r="X580" i="5" s="1"/>
  <c r="E581" i="5"/>
  <c r="E582" i="5"/>
  <c r="X582" i="5" s="1"/>
  <c r="E583" i="5"/>
  <c r="E584" i="5"/>
  <c r="X584" i="5" s="1"/>
  <c r="E585" i="5"/>
  <c r="E586" i="5"/>
  <c r="E587" i="5"/>
  <c r="X587" i="5" s="1"/>
  <c r="E588" i="5"/>
  <c r="X588" i="5" s="1"/>
  <c r="E589" i="5"/>
  <c r="E590" i="5"/>
  <c r="E591" i="5"/>
  <c r="E592" i="5"/>
  <c r="E593" i="5"/>
  <c r="E594" i="5"/>
  <c r="X594" i="5" s="1"/>
  <c r="E595" i="5"/>
  <c r="X595" i="5" s="1"/>
  <c r="E596" i="5"/>
  <c r="X596" i="5" s="1"/>
  <c r="E597" i="5"/>
  <c r="E598" i="5"/>
  <c r="X598" i="5" s="1"/>
  <c r="E599" i="5"/>
  <c r="E600" i="5"/>
  <c r="E601" i="5"/>
  <c r="E602" i="5"/>
  <c r="E603" i="5"/>
  <c r="X603" i="5" s="1"/>
  <c r="E604" i="5"/>
  <c r="X604" i="5" s="1"/>
  <c r="E605" i="5"/>
  <c r="E606" i="5"/>
  <c r="X606" i="5" s="1"/>
  <c r="E607" i="5"/>
  <c r="E608" i="5"/>
  <c r="X608" i="5" s="1"/>
  <c r="E609" i="5"/>
  <c r="E610" i="5"/>
  <c r="E611" i="5"/>
  <c r="X611" i="5" s="1"/>
  <c r="E612" i="5"/>
  <c r="X612" i="5" s="1"/>
  <c r="E613" i="5"/>
  <c r="E614" i="5"/>
  <c r="X614" i="5" s="1"/>
  <c r="E615" i="5"/>
  <c r="E616" i="5"/>
  <c r="X616" i="5" s="1"/>
  <c r="E617" i="5"/>
  <c r="E618" i="5"/>
  <c r="E619" i="5"/>
  <c r="X619" i="5" s="1"/>
  <c r="E620" i="5"/>
  <c r="X620" i="5" s="1"/>
  <c r="E621" i="5"/>
  <c r="E622" i="5"/>
  <c r="X622" i="5" s="1"/>
  <c r="E623" i="5"/>
  <c r="E624" i="5"/>
  <c r="E625" i="5"/>
  <c r="X625" i="5" s="1"/>
  <c r="E626" i="5"/>
  <c r="X626" i="5" s="1"/>
  <c r="E627" i="5"/>
  <c r="X627" i="5" s="1"/>
  <c r="E628" i="5"/>
  <c r="X628" i="5" s="1"/>
  <c r="E629" i="5"/>
  <c r="X629" i="5" s="1"/>
  <c r="E630" i="5"/>
  <c r="X630" i="5" s="1"/>
  <c r="E631" i="5"/>
  <c r="E632" i="5"/>
  <c r="E633" i="5"/>
  <c r="E634" i="5"/>
  <c r="E635" i="5"/>
  <c r="X635" i="5" s="1"/>
  <c r="E636" i="5"/>
  <c r="X636" i="5" s="1"/>
  <c r="E637" i="5"/>
  <c r="E638" i="5"/>
  <c r="X638" i="5" s="1"/>
  <c r="E639" i="5"/>
  <c r="E640" i="5"/>
  <c r="E641" i="5"/>
  <c r="E642" i="5"/>
  <c r="E643" i="5"/>
  <c r="X643" i="5" s="1"/>
  <c r="E644" i="5"/>
  <c r="X644" i="5" s="1"/>
  <c r="E645" i="5"/>
  <c r="X645" i="5" s="1"/>
  <c r="E646" i="5"/>
  <c r="X646" i="5" s="1"/>
  <c r="E647" i="5"/>
  <c r="E648" i="5"/>
  <c r="E649" i="5"/>
  <c r="E650" i="5"/>
  <c r="E651" i="5"/>
  <c r="X651" i="5" s="1"/>
  <c r="E652" i="5"/>
  <c r="X652" i="5" s="1"/>
  <c r="E653" i="5"/>
  <c r="X653" i="5" s="1"/>
  <c r="E654" i="5"/>
  <c r="X654" i="5" s="1"/>
  <c r="E655" i="5"/>
  <c r="E656" i="5"/>
  <c r="X656" i="5" s="1"/>
  <c r="E657" i="5"/>
  <c r="E658" i="5"/>
  <c r="X658" i="5" s="1"/>
  <c r="E659" i="5"/>
  <c r="X659" i="5" s="1"/>
  <c r="E660" i="5"/>
  <c r="X660" i="5" s="1"/>
  <c r="E661" i="5"/>
  <c r="E662" i="5"/>
  <c r="X662" i="5" s="1"/>
  <c r="E663" i="5"/>
  <c r="E664" i="5"/>
  <c r="E665" i="5"/>
  <c r="X665" i="5" s="1"/>
  <c r="E666" i="5"/>
  <c r="X666" i="5" s="1"/>
  <c r="E667" i="5"/>
  <c r="X667" i="5" s="1"/>
  <c r="E668" i="5"/>
  <c r="X668" i="5" s="1"/>
  <c r="E669" i="5"/>
  <c r="E670" i="5"/>
  <c r="X670" i="5" s="1"/>
  <c r="E671" i="5"/>
  <c r="E672" i="5"/>
  <c r="E673" i="5"/>
  <c r="E674" i="5"/>
  <c r="X674" i="5" s="1"/>
  <c r="E675" i="5"/>
  <c r="X675" i="5" s="1"/>
  <c r="E676" i="5"/>
  <c r="X676" i="5" s="1"/>
  <c r="E677" i="5"/>
  <c r="X677" i="5" s="1"/>
  <c r="E678" i="5"/>
  <c r="E679" i="5"/>
  <c r="E680" i="5"/>
  <c r="E681" i="5"/>
  <c r="X681" i="5" s="1"/>
  <c r="E682" i="5"/>
  <c r="X682" i="5" s="1"/>
  <c r="E683" i="5"/>
  <c r="X683" i="5" s="1"/>
  <c r="E684" i="5"/>
  <c r="X684" i="5" s="1"/>
  <c r="E685" i="5"/>
  <c r="X685" i="5" s="1"/>
  <c r="E686" i="5"/>
  <c r="E687" i="5"/>
  <c r="E688" i="5"/>
  <c r="X688" i="5" s="1"/>
  <c r="E689" i="5"/>
  <c r="X689" i="5" s="1"/>
  <c r="E690" i="5"/>
  <c r="E691" i="5"/>
  <c r="X691" i="5" s="1"/>
  <c r="E692" i="5"/>
  <c r="X692" i="5" s="1"/>
  <c r="E693" i="5"/>
  <c r="X693" i="5" s="1"/>
  <c r="E694" i="5"/>
  <c r="X694" i="5" s="1"/>
  <c r="E695" i="5"/>
  <c r="E696" i="5"/>
  <c r="E697" i="5"/>
  <c r="X697" i="5" s="1"/>
  <c r="E698" i="5"/>
  <c r="E699" i="5"/>
  <c r="X699" i="5" s="1"/>
  <c r="E700" i="5"/>
  <c r="X700" i="5" s="1"/>
  <c r="E701" i="5"/>
  <c r="X701" i="5" s="1"/>
  <c r="E702" i="5"/>
  <c r="X702" i="5" s="1"/>
  <c r="E703" i="5"/>
  <c r="E704" i="5"/>
  <c r="X704" i="5" s="1"/>
  <c r="E705" i="5"/>
  <c r="X705" i="5" s="1"/>
  <c r="E706" i="5"/>
  <c r="X706" i="5" s="1"/>
  <c r="E707" i="5"/>
  <c r="X707" i="5" s="1"/>
  <c r="E708" i="5"/>
  <c r="X708" i="5" s="1"/>
  <c r="E709" i="5"/>
  <c r="X709" i="5" s="1"/>
  <c r="E710" i="5"/>
  <c r="E711" i="5"/>
  <c r="E712" i="5"/>
  <c r="E713" i="5"/>
  <c r="E714" i="5"/>
  <c r="E715" i="5"/>
  <c r="X715" i="5" s="1"/>
  <c r="E716" i="5"/>
  <c r="X716" i="5" s="1"/>
  <c r="E717" i="5"/>
  <c r="X717" i="5" s="1"/>
  <c r="E718" i="5"/>
  <c r="X718" i="5" s="1"/>
  <c r="E719" i="5"/>
  <c r="E720" i="5"/>
  <c r="X720" i="5" s="1"/>
  <c r="E721" i="5"/>
  <c r="X721" i="5" s="1"/>
  <c r="E722" i="5"/>
  <c r="X722" i="5" s="1"/>
  <c r="E723" i="5"/>
  <c r="X723" i="5" s="1"/>
  <c r="E724" i="5"/>
  <c r="X724" i="5" s="1"/>
  <c r="E725" i="5"/>
  <c r="X725" i="5" s="1"/>
  <c r="E726" i="5"/>
  <c r="E727" i="5"/>
  <c r="E728" i="5"/>
  <c r="X728" i="5" s="1"/>
  <c r="E729" i="5"/>
  <c r="X729" i="5" s="1"/>
  <c r="E730" i="5"/>
  <c r="E731" i="5"/>
  <c r="X731" i="5" s="1"/>
  <c r="E732" i="5"/>
  <c r="X732" i="5" s="1"/>
  <c r="E733" i="5"/>
  <c r="X733" i="5" s="1"/>
  <c r="E734" i="5"/>
  <c r="X734" i="5" s="1"/>
  <c r="E735" i="5"/>
  <c r="E736" i="5"/>
  <c r="E737" i="5"/>
  <c r="X737" i="5" s="1"/>
  <c r="E738" i="5"/>
  <c r="E739" i="5"/>
  <c r="X739" i="5" s="1"/>
  <c r="E740" i="5"/>
  <c r="X740" i="5" s="1"/>
  <c r="E741" i="5"/>
  <c r="X741" i="5" s="1"/>
  <c r="E742" i="5"/>
  <c r="X742" i="5" s="1"/>
  <c r="E743" i="5"/>
  <c r="E744" i="5"/>
  <c r="X744" i="5" s="1"/>
  <c r="E745" i="5"/>
  <c r="E746" i="5"/>
  <c r="X746" i="5" s="1"/>
  <c r="E747" i="5"/>
  <c r="X747" i="5" s="1"/>
  <c r="E748" i="5"/>
  <c r="X748" i="5" s="1"/>
  <c r="E749" i="5"/>
  <c r="X749" i="5" s="1"/>
  <c r="E750" i="5"/>
  <c r="X750" i="5" s="1"/>
  <c r="E751" i="5"/>
  <c r="E752" i="5"/>
  <c r="E753" i="5"/>
  <c r="X753" i="5" s="1"/>
  <c r="E754" i="5"/>
  <c r="E755" i="5"/>
  <c r="X755" i="5" s="1"/>
  <c r="E756" i="5"/>
  <c r="X756" i="5" s="1"/>
  <c r="E757" i="5"/>
  <c r="X757" i="5" s="1"/>
  <c r="E758" i="5"/>
  <c r="X758" i="5" s="1"/>
  <c r="E759" i="5"/>
  <c r="E760" i="5"/>
  <c r="X760" i="5" s="1"/>
  <c r="E761" i="5"/>
  <c r="X761" i="5" s="1"/>
  <c r="E762" i="5"/>
  <c r="E763" i="5"/>
  <c r="X763" i="5" s="1"/>
  <c r="E764" i="5"/>
  <c r="X764" i="5" s="1"/>
  <c r="E765" i="5"/>
  <c r="X765" i="5" s="1"/>
  <c r="E766" i="5"/>
  <c r="E767" i="5"/>
  <c r="E768" i="5"/>
  <c r="X768" i="5" s="1"/>
  <c r="E769" i="5"/>
  <c r="X769" i="5" s="1"/>
  <c r="E770" i="5"/>
  <c r="E771" i="5"/>
  <c r="X771" i="5" s="1"/>
  <c r="E772" i="5"/>
  <c r="X772" i="5" s="1"/>
  <c r="E773" i="5"/>
  <c r="X773" i="5" s="1"/>
  <c r="E774" i="5"/>
  <c r="X774" i="5" s="1"/>
  <c r="E775" i="5"/>
  <c r="E776" i="5"/>
  <c r="X776" i="5" s="1"/>
  <c r="E777" i="5"/>
  <c r="X777" i="5" s="1"/>
  <c r="E778" i="5"/>
  <c r="X778" i="5" s="1"/>
  <c r="E779" i="5"/>
  <c r="X779" i="5" s="1"/>
  <c r="E780" i="5"/>
  <c r="X780" i="5" s="1"/>
  <c r="E781" i="5"/>
  <c r="X781" i="5" s="1"/>
  <c r="E782" i="5"/>
  <c r="X782" i="5" s="1"/>
  <c r="E783" i="5"/>
  <c r="E784" i="5"/>
  <c r="X784" i="5" s="1"/>
  <c r="E785" i="5"/>
  <c r="X785" i="5" s="1"/>
  <c r="E786" i="5"/>
  <c r="X786" i="5" s="1"/>
  <c r="E787" i="5"/>
  <c r="X787" i="5" s="1"/>
  <c r="E788" i="5"/>
  <c r="X788" i="5" s="1"/>
  <c r="E789" i="5"/>
  <c r="E790" i="5"/>
  <c r="E791" i="5"/>
  <c r="E792" i="5"/>
  <c r="X792" i="5" s="1"/>
  <c r="E793" i="5"/>
  <c r="E794" i="5"/>
  <c r="E795" i="5"/>
  <c r="X795" i="5" s="1"/>
  <c r="E796" i="5"/>
  <c r="X796" i="5" s="1"/>
  <c r="E797" i="5"/>
  <c r="X797" i="5" s="1"/>
  <c r="E798" i="5"/>
  <c r="X798" i="5" s="1"/>
  <c r="E799" i="5"/>
  <c r="E800" i="5"/>
  <c r="X800" i="5" s="1"/>
  <c r="E801" i="5"/>
  <c r="E802" i="5"/>
  <c r="X802" i="5" s="1"/>
  <c r="E803" i="5"/>
  <c r="X803" i="5" s="1"/>
  <c r="E804" i="5"/>
  <c r="X804" i="5" s="1"/>
  <c r="E805" i="5"/>
  <c r="X805" i="5" s="1"/>
  <c r="E806" i="5"/>
  <c r="X806" i="5" s="1"/>
  <c r="E807" i="5"/>
  <c r="E808" i="5"/>
  <c r="E809" i="5"/>
  <c r="X809" i="5" s="1"/>
  <c r="E810" i="5"/>
  <c r="X810" i="5" s="1"/>
  <c r="E811" i="5"/>
  <c r="X811" i="5" s="1"/>
  <c r="E812" i="5"/>
  <c r="X812" i="5" s="1"/>
  <c r="E813" i="5"/>
  <c r="X813" i="5" s="1"/>
  <c r="E814" i="5"/>
  <c r="E815" i="5"/>
  <c r="E816" i="5"/>
  <c r="X816" i="5" s="1"/>
  <c r="E817" i="5"/>
  <c r="X817" i="5" s="1"/>
  <c r="E818" i="5"/>
  <c r="E819" i="5"/>
  <c r="X819" i="5" s="1"/>
  <c r="E820" i="5"/>
  <c r="X820" i="5" s="1"/>
  <c r="E821" i="5"/>
  <c r="X821" i="5" s="1"/>
  <c r="E822" i="5"/>
  <c r="X822" i="5" s="1"/>
  <c r="E823" i="5"/>
  <c r="E824" i="5"/>
  <c r="E825" i="5"/>
  <c r="X825" i="5" s="1"/>
  <c r="E826" i="5"/>
  <c r="E827" i="5"/>
  <c r="X827" i="5" s="1"/>
  <c r="E828" i="5"/>
  <c r="X828" i="5" s="1"/>
  <c r="E829" i="5"/>
  <c r="X829" i="5" s="1"/>
  <c r="E830" i="5"/>
  <c r="X830" i="5" s="1"/>
  <c r="E831" i="5"/>
  <c r="E832" i="5"/>
  <c r="X832" i="5" s="1"/>
  <c r="E833" i="5"/>
  <c r="E834" i="5"/>
  <c r="E835" i="5"/>
  <c r="X835" i="5" s="1"/>
  <c r="E836" i="5"/>
  <c r="X836" i="5" s="1"/>
  <c r="E837" i="5"/>
  <c r="E838" i="5"/>
  <c r="X838" i="5" s="1"/>
  <c r="E839" i="5"/>
  <c r="E840" i="5"/>
  <c r="X840" i="5" s="1"/>
  <c r="E841" i="5"/>
  <c r="E842" i="5"/>
  <c r="X842" i="5" s="1"/>
  <c r="E843" i="5"/>
  <c r="X843" i="5" s="1"/>
  <c r="E844" i="5"/>
  <c r="X844" i="5" s="1"/>
  <c r="E845" i="5"/>
  <c r="E846" i="5"/>
  <c r="X846" i="5" s="1"/>
  <c r="E847" i="5"/>
  <c r="E848" i="5"/>
  <c r="E849" i="5"/>
  <c r="E850" i="5"/>
  <c r="X850" i="5" s="1"/>
  <c r="E851" i="5"/>
  <c r="X851" i="5" s="1"/>
  <c r="E852" i="5"/>
  <c r="X852" i="5" s="1"/>
  <c r="E853" i="5"/>
  <c r="E854" i="5"/>
  <c r="E855" i="5"/>
  <c r="E856" i="5"/>
  <c r="E857" i="5"/>
  <c r="X857" i="5" s="1"/>
  <c r="E858" i="5"/>
  <c r="E859" i="5"/>
  <c r="X859" i="5" s="1"/>
  <c r="E860" i="5"/>
  <c r="X860" i="5" s="1"/>
  <c r="E861" i="5"/>
  <c r="X861" i="5" s="1"/>
  <c r="E862" i="5"/>
  <c r="X862" i="5" s="1"/>
  <c r="E863" i="5"/>
  <c r="E864" i="5"/>
  <c r="E865" i="5"/>
  <c r="X865" i="5" s="1"/>
  <c r="E866" i="5"/>
  <c r="E867" i="5"/>
  <c r="X867" i="5" s="1"/>
  <c r="E868" i="5"/>
  <c r="X868" i="5" s="1"/>
  <c r="E869" i="5"/>
  <c r="X869" i="5" s="1"/>
  <c r="E870" i="5"/>
  <c r="X870" i="5" s="1"/>
  <c r="E871" i="5"/>
  <c r="E872" i="5"/>
  <c r="X872" i="5" s="1"/>
  <c r="E873" i="5"/>
  <c r="X873" i="5" s="1"/>
  <c r="E874" i="5"/>
  <c r="E875" i="5"/>
  <c r="X875" i="5" s="1"/>
  <c r="E876" i="5"/>
  <c r="X876" i="5" s="1"/>
  <c r="E877" i="5"/>
  <c r="X877" i="5" s="1"/>
  <c r="E878" i="5"/>
  <c r="X878" i="5" s="1"/>
  <c r="E879" i="5"/>
  <c r="E880" i="5"/>
  <c r="X880" i="5" s="1"/>
  <c r="E881" i="5"/>
  <c r="E882" i="5"/>
  <c r="E883" i="5"/>
  <c r="X883" i="5" s="1"/>
  <c r="E884" i="5"/>
  <c r="X884" i="5" s="1"/>
  <c r="E885" i="5"/>
  <c r="X885" i="5" s="1"/>
  <c r="E886" i="5"/>
  <c r="E887" i="5"/>
  <c r="E888" i="5"/>
  <c r="E889" i="5"/>
  <c r="E890" i="5"/>
  <c r="E891" i="5"/>
  <c r="X891" i="5" s="1"/>
  <c r="E892" i="5"/>
  <c r="X892" i="5" s="1"/>
  <c r="E893" i="5"/>
  <c r="X893" i="5" s="1"/>
  <c r="E894" i="5"/>
  <c r="X894" i="5" s="1"/>
  <c r="E895" i="5"/>
  <c r="E896" i="5"/>
  <c r="X896" i="5" s="1"/>
  <c r="E897" i="5"/>
  <c r="X897" i="5" s="1"/>
  <c r="E898" i="5"/>
  <c r="E899" i="5"/>
  <c r="X899" i="5" s="1"/>
  <c r="E900" i="5"/>
  <c r="X900" i="5" s="1"/>
  <c r="E901" i="5"/>
  <c r="X901" i="5" s="1"/>
  <c r="E902" i="5"/>
  <c r="E903" i="5"/>
  <c r="E904" i="5"/>
  <c r="X904" i="5" s="1"/>
  <c r="E905" i="5"/>
  <c r="X905" i="5" s="1"/>
  <c r="E906" i="5"/>
  <c r="X906" i="5" s="1"/>
  <c r="E907" i="5"/>
  <c r="X907" i="5" s="1"/>
  <c r="E908" i="5"/>
  <c r="X908" i="5" s="1"/>
  <c r="E909" i="5"/>
  <c r="X909" i="5" s="1"/>
  <c r="E910" i="5"/>
  <c r="X910" i="5" s="1"/>
  <c r="E911" i="5"/>
  <c r="E912" i="5"/>
  <c r="X912" i="5" s="1"/>
  <c r="E913" i="5"/>
  <c r="X913" i="5" s="1"/>
  <c r="E914" i="5"/>
  <c r="E915" i="5"/>
  <c r="X915" i="5" s="1"/>
  <c r="E916" i="5"/>
  <c r="X916" i="5" s="1"/>
  <c r="E917" i="5"/>
  <c r="X917" i="5" s="1"/>
  <c r="E918" i="5"/>
  <c r="X918" i="5" s="1"/>
  <c r="E919" i="5"/>
  <c r="E920" i="5"/>
  <c r="X920" i="5" s="1"/>
  <c r="E921" i="5"/>
  <c r="X921" i="5" s="1"/>
  <c r="E922" i="5"/>
  <c r="E923" i="5"/>
  <c r="X923" i="5" s="1"/>
  <c r="E924" i="5"/>
  <c r="X924" i="5" s="1"/>
  <c r="E925" i="5"/>
  <c r="X925" i="5" s="1"/>
  <c r="E926" i="5"/>
  <c r="X926" i="5" s="1"/>
  <c r="E927" i="5"/>
  <c r="E928" i="5"/>
  <c r="E929" i="5"/>
  <c r="X929" i="5" s="1"/>
  <c r="E930" i="5"/>
  <c r="E931" i="5"/>
  <c r="X931" i="5" s="1"/>
  <c r="E932" i="5"/>
  <c r="X932" i="5" s="1"/>
  <c r="E933" i="5"/>
  <c r="X933" i="5" s="1"/>
  <c r="E934" i="5"/>
  <c r="E935" i="5"/>
  <c r="E936" i="5"/>
  <c r="X936" i="5" s="1"/>
  <c r="E937" i="5"/>
  <c r="X937" i="5" s="1"/>
  <c r="E938" i="5"/>
  <c r="E939" i="5"/>
  <c r="X939" i="5" s="1"/>
  <c r="E940" i="5"/>
  <c r="X940" i="5" s="1"/>
  <c r="E941" i="5"/>
  <c r="X941" i="5" s="1"/>
  <c r="E942" i="5"/>
  <c r="E943" i="5"/>
  <c r="E944" i="5"/>
  <c r="E945" i="5"/>
  <c r="X945" i="5" s="1"/>
  <c r="E946" i="5"/>
  <c r="E947" i="5"/>
  <c r="X947" i="5" s="1"/>
  <c r="E948" i="5"/>
  <c r="X948" i="5" s="1"/>
  <c r="E949" i="5"/>
  <c r="X949" i="5" s="1"/>
  <c r="E950" i="5"/>
  <c r="E951" i="5"/>
  <c r="E952" i="5"/>
  <c r="E953" i="5"/>
  <c r="X953" i="5" s="1"/>
  <c r="E954" i="5"/>
  <c r="X954" i="5" s="1"/>
  <c r="E955" i="5"/>
  <c r="X955" i="5" s="1"/>
  <c r="E956" i="5"/>
  <c r="X956" i="5" s="1"/>
  <c r="E957" i="5"/>
  <c r="X957" i="5" s="1"/>
  <c r="E958" i="5"/>
  <c r="E959" i="5"/>
  <c r="E960" i="5"/>
  <c r="E961" i="5"/>
  <c r="X961" i="5" s="1"/>
  <c r="E962" i="5"/>
  <c r="X962" i="5" s="1"/>
  <c r="E963" i="5"/>
  <c r="X963" i="5" s="1"/>
  <c r="E964" i="5"/>
  <c r="X964" i="5" s="1"/>
  <c r="E965" i="5"/>
  <c r="X965" i="5" s="1"/>
  <c r="E966" i="5"/>
  <c r="X966" i="5" s="1"/>
  <c r="E967" i="5"/>
  <c r="E968" i="5"/>
  <c r="E969" i="5"/>
  <c r="E970" i="5"/>
  <c r="E971" i="5"/>
  <c r="X971" i="5" s="1"/>
  <c r="E972" i="5"/>
  <c r="X972" i="5" s="1"/>
  <c r="E973" i="5"/>
  <c r="X973" i="5" s="1"/>
  <c r="E974" i="5"/>
  <c r="X974" i="5" s="1"/>
  <c r="E975" i="5"/>
  <c r="E976" i="5"/>
  <c r="E977" i="5"/>
  <c r="E978" i="5"/>
  <c r="E979" i="5"/>
  <c r="X979" i="5" s="1"/>
  <c r="E980" i="5"/>
  <c r="X980" i="5" s="1"/>
  <c r="E981" i="5"/>
  <c r="X981" i="5" s="1"/>
  <c r="E982" i="5"/>
  <c r="X982" i="5" s="1"/>
  <c r="E983" i="5"/>
  <c r="E984" i="5"/>
  <c r="E985" i="5"/>
  <c r="X985" i="5" s="1"/>
  <c r="E986" i="5"/>
  <c r="E987" i="5"/>
  <c r="X987" i="5" s="1"/>
  <c r="E988" i="5"/>
  <c r="X988" i="5" s="1"/>
  <c r="E989" i="5"/>
  <c r="E990" i="5"/>
  <c r="X990" i="5" s="1"/>
  <c r="E991" i="5"/>
  <c r="E992" i="5"/>
  <c r="E993" i="5"/>
  <c r="X993" i="5" s="1"/>
  <c r="E994" i="5"/>
  <c r="E995" i="5"/>
  <c r="X995" i="5" s="1"/>
  <c r="E996" i="5"/>
  <c r="X996" i="5" s="1"/>
  <c r="E997" i="5"/>
  <c r="X997" i="5" s="1"/>
  <c r="E998" i="5"/>
  <c r="X998" i="5" s="1"/>
  <c r="E999" i="5"/>
  <c r="E1000" i="5"/>
  <c r="E1001" i="5"/>
  <c r="X1001" i="5" s="1"/>
  <c r="E1002" i="5"/>
  <c r="X1002" i="5" s="1"/>
  <c r="E1003" i="5"/>
  <c r="X1003" i="5" s="1"/>
  <c r="E1004" i="5"/>
  <c r="X1004" i="5" s="1"/>
  <c r="E1005" i="5"/>
  <c r="X1005" i="5" s="1"/>
  <c r="E1006" i="5"/>
  <c r="X1006" i="5" s="1"/>
  <c r="E1007" i="5"/>
  <c r="E1008" i="5"/>
  <c r="E1009" i="5"/>
  <c r="X1009" i="5" s="1"/>
  <c r="E1010" i="5"/>
  <c r="X1010" i="5" s="1"/>
  <c r="E1011" i="5"/>
  <c r="X1011" i="5" s="1"/>
  <c r="E1012" i="5"/>
  <c r="X1012" i="5" s="1"/>
  <c r="E1013" i="5"/>
  <c r="X1013" i="5" s="1"/>
  <c r="E1014" i="5"/>
  <c r="X1014" i="5" s="1"/>
  <c r="E1015" i="5"/>
  <c r="E1016" i="5"/>
  <c r="X1016" i="5" s="1"/>
  <c r="E1017" i="5"/>
  <c r="E1018" i="5"/>
  <c r="X1018" i="5" s="1"/>
  <c r="E1019" i="5"/>
  <c r="X1019" i="5" s="1"/>
  <c r="E1020" i="5"/>
  <c r="X1020" i="5" s="1"/>
  <c r="E1021" i="5"/>
  <c r="X1021" i="5" s="1"/>
  <c r="E1022" i="5"/>
  <c r="X1022" i="5" s="1"/>
  <c r="E1023" i="5"/>
  <c r="E1024" i="5"/>
  <c r="E1025" i="5"/>
  <c r="X1025" i="5" s="1"/>
  <c r="E1026" i="5"/>
  <c r="X1026" i="5" s="1"/>
  <c r="E1027" i="5"/>
  <c r="X1027" i="5" s="1"/>
  <c r="E1028" i="5"/>
  <c r="X1028" i="5" s="1"/>
  <c r="E1029" i="5"/>
  <c r="X1029" i="5" s="1"/>
  <c r="E1030" i="5"/>
  <c r="X1030" i="5" s="1"/>
  <c r="E1031" i="5"/>
  <c r="E1032" i="5"/>
  <c r="E1033" i="5"/>
  <c r="E1034" i="5"/>
  <c r="E1035" i="5"/>
  <c r="X1035" i="5" s="1"/>
  <c r="E1036" i="5"/>
  <c r="X1036" i="5" s="1"/>
  <c r="E1037" i="5"/>
  <c r="X1037" i="5" s="1"/>
  <c r="E1038" i="5"/>
  <c r="X1038" i="5" s="1"/>
  <c r="E1039" i="5"/>
  <c r="E1040" i="5"/>
  <c r="E1041" i="5"/>
  <c r="X1041" i="5" s="1"/>
  <c r="E1042" i="5"/>
  <c r="E1043" i="5"/>
  <c r="X1043" i="5" s="1"/>
  <c r="E1044" i="5"/>
  <c r="X1044" i="5" s="1"/>
  <c r="E1045" i="5"/>
  <c r="X1045" i="5" s="1"/>
  <c r="E1046" i="5"/>
  <c r="X1046" i="5" s="1"/>
  <c r="E1047" i="5"/>
  <c r="E1048" i="5"/>
  <c r="X1048" i="5" s="1"/>
  <c r="E1049" i="5"/>
  <c r="E1050" i="5"/>
  <c r="E1051" i="5"/>
  <c r="X1051" i="5" s="1"/>
  <c r="E1052" i="5"/>
  <c r="X1052" i="5" s="1"/>
  <c r="E1053" i="5"/>
  <c r="X1053" i="5" s="1"/>
  <c r="E1054" i="5"/>
  <c r="X1054" i="5" s="1"/>
  <c r="E1055" i="5"/>
  <c r="E1056" i="5"/>
  <c r="X1056" i="5" s="1"/>
  <c r="E1057" i="5"/>
  <c r="X1057" i="5" s="1"/>
  <c r="E1058" i="5"/>
  <c r="X1058" i="5" s="1"/>
  <c r="E1059" i="5"/>
  <c r="X1059" i="5" s="1"/>
  <c r="E1060" i="5"/>
  <c r="X1060" i="5" s="1"/>
  <c r="E1061" i="5"/>
  <c r="X1061" i="5" s="1"/>
  <c r="E1062" i="5"/>
  <c r="X1062" i="5" s="1"/>
  <c r="E1063" i="5"/>
  <c r="E1064" i="5"/>
  <c r="X1064" i="5" s="1"/>
  <c r="E1065" i="5"/>
  <c r="E1066" i="5"/>
  <c r="X1066" i="5" s="1"/>
  <c r="E1067" i="5"/>
  <c r="X1067" i="5" s="1"/>
  <c r="E1068" i="5"/>
  <c r="X1068" i="5" s="1"/>
  <c r="E1069" i="5"/>
  <c r="X1069" i="5" s="1"/>
  <c r="E1070" i="5"/>
  <c r="X1070" i="5" s="1"/>
  <c r="E1071" i="5"/>
  <c r="E1072" i="5"/>
  <c r="E1073" i="5"/>
  <c r="X1073" i="5" s="1"/>
  <c r="E1074" i="5"/>
  <c r="E1075" i="5"/>
  <c r="X1075" i="5" s="1"/>
  <c r="E1076" i="5"/>
  <c r="X1076" i="5" s="1"/>
  <c r="E1077" i="5"/>
  <c r="X1077" i="5" s="1"/>
  <c r="E1078" i="5"/>
  <c r="X1078" i="5" s="1"/>
  <c r="E1079" i="5"/>
  <c r="E1080" i="5"/>
  <c r="E1081" i="5"/>
  <c r="X1081" i="5" s="1"/>
  <c r="E1082" i="5"/>
  <c r="X1082" i="5" s="1"/>
  <c r="E1083" i="5"/>
  <c r="X1083" i="5" s="1"/>
  <c r="E1084" i="5"/>
  <c r="X1084" i="5" s="1"/>
  <c r="E1085" i="5"/>
  <c r="X1085" i="5" s="1"/>
  <c r="E1086" i="5"/>
  <c r="E1087" i="5"/>
  <c r="E1088" i="5"/>
  <c r="E1089" i="5"/>
  <c r="X1089" i="5" s="1"/>
  <c r="E1090" i="5"/>
  <c r="X1090" i="5" s="1"/>
  <c r="E1091" i="5"/>
  <c r="X1091" i="5" s="1"/>
  <c r="E1092" i="5"/>
  <c r="X1092" i="5" s="1"/>
  <c r="E1093" i="5"/>
  <c r="X1093" i="5" s="1"/>
  <c r="E1094" i="5"/>
  <c r="X1094" i="5" s="1"/>
  <c r="E1095" i="5"/>
  <c r="E1096" i="5"/>
  <c r="E1097" i="5"/>
  <c r="X1097" i="5" s="1"/>
  <c r="E1098" i="5"/>
  <c r="X1098" i="5" s="1"/>
  <c r="E1099" i="5"/>
  <c r="X1099" i="5" s="1"/>
  <c r="E1100" i="5"/>
  <c r="X1100" i="5" s="1"/>
  <c r="E1101" i="5"/>
  <c r="X1101" i="5" s="1"/>
  <c r="E1102" i="5"/>
  <c r="X1102" i="5" s="1"/>
  <c r="E1103" i="5"/>
  <c r="E1104" i="5"/>
  <c r="X1104" i="5" s="1"/>
  <c r="E1105" i="5"/>
  <c r="X1105" i="5" s="1"/>
  <c r="E1106" i="5"/>
  <c r="E1107" i="5"/>
  <c r="X1107" i="5" s="1"/>
  <c r="E1108" i="5"/>
  <c r="X1108" i="5" s="1"/>
  <c r="E1109" i="5"/>
  <c r="X1109" i="5" s="1"/>
  <c r="E1110" i="5"/>
  <c r="X1110" i="5" s="1"/>
  <c r="E1111" i="5"/>
  <c r="E1112" i="5"/>
  <c r="X1112" i="5" s="1"/>
  <c r="E1113" i="5"/>
  <c r="E1114" i="5"/>
  <c r="X1114" i="5" s="1"/>
  <c r="E1115" i="5"/>
  <c r="X1115" i="5" s="1"/>
  <c r="E1116" i="5"/>
  <c r="X1116" i="5" s="1"/>
  <c r="E1117" i="5"/>
  <c r="X1117" i="5" s="1"/>
  <c r="E1118" i="5"/>
  <c r="X1118" i="5" s="1"/>
  <c r="E1119" i="5"/>
  <c r="E1120" i="5"/>
  <c r="E1121" i="5"/>
  <c r="X1121" i="5" s="1"/>
  <c r="E1122" i="5"/>
  <c r="E1123" i="5"/>
  <c r="X1123" i="5" s="1"/>
  <c r="E1124" i="5"/>
  <c r="X1124" i="5" s="1"/>
  <c r="E1125" i="5"/>
  <c r="X1125" i="5" s="1"/>
  <c r="E1126" i="5"/>
  <c r="X1126" i="5" s="1"/>
  <c r="E1127" i="5"/>
  <c r="E1128" i="5"/>
  <c r="X1128" i="5" s="1"/>
  <c r="E1129" i="5"/>
  <c r="E1130" i="5"/>
  <c r="E1131" i="5"/>
  <c r="X1131" i="5" s="1"/>
  <c r="E1132" i="5"/>
  <c r="X1132" i="5" s="1"/>
  <c r="E1133" i="5"/>
  <c r="E1134" i="5"/>
  <c r="E1135" i="5"/>
  <c r="E1136" i="5"/>
  <c r="E1137" i="5"/>
  <c r="E1138" i="5"/>
  <c r="E1139" i="5"/>
  <c r="X1139" i="5" s="1"/>
  <c r="E1140" i="5"/>
  <c r="X1140" i="5" s="1"/>
  <c r="E1141" i="5"/>
  <c r="E1142" i="5"/>
  <c r="X1142" i="5" s="1"/>
  <c r="E1143" i="5"/>
  <c r="E1144" i="5"/>
  <c r="E1145" i="5"/>
  <c r="E1146" i="5"/>
  <c r="E1147" i="5"/>
  <c r="X1147" i="5" s="1"/>
  <c r="E1148" i="5"/>
  <c r="X1148" i="5" s="1"/>
  <c r="E1149" i="5"/>
  <c r="X1149" i="5" s="1"/>
  <c r="E1150" i="5"/>
  <c r="E1151" i="5"/>
  <c r="E1152" i="5"/>
  <c r="X1152" i="5" s="1"/>
  <c r="E1153" i="5"/>
  <c r="E1154" i="5"/>
  <c r="X1154" i="5" s="1"/>
  <c r="E1155" i="5"/>
  <c r="X1155" i="5" s="1"/>
  <c r="E1156" i="5"/>
  <c r="X1156" i="5" s="1"/>
  <c r="E1157" i="5"/>
  <c r="X1157" i="5" s="1"/>
  <c r="E1158" i="5"/>
  <c r="X1158" i="5" s="1"/>
  <c r="E1159" i="5"/>
  <c r="E1160" i="5"/>
  <c r="X1160" i="5" s="1"/>
  <c r="E1161" i="5"/>
  <c r="X1161" i="5" s="1"/>
  <c r="E1162" i="5"/>
  <c r="E1163" i="5"/>
  <c r="X1163" i="5" s="1"/>
  <c r="E1164" i="5"/>
  <c r="X1164" i="5" s="1"/>
  <c r="E1165" i="5"/>
  <c r="X1165" i="5" s="1"/>
  <c r="E1166" i="5"/>
  <c r="X1166" i="5" s="1"/>
  <c r="E1167" i="5"/>
  <c r="E1168" i="5"/>
  <c r="E1169" i="5"/>
  <c r="X1169" i="5" s="1"/>
  <c r="E1170" i="5"/>
  <c r="E1171" i="5"/>
  <c r="X1171" i="5" s="1"/>
  <c r="E1172" i="5"/>
  <c r="X1172" i="5" s="1"/>
  <c r="E1173" i="5"/>
  <c r="X1173" i="5" s="1"/>
  <c r="E1174" i="5"/>
  <c r="X1174" i="5" s="1"/>
  <c r="E1175" i="5"/>
  <c r="E1176" i="5"/>
  <c r="E1177" i="5"/>
  <c r="X1177" i="5" s="1"/>
  <c r="E1178" i="5"/>
  <c r="X1178" i="5" s="1"/>
  <c r="E1179" i="5"/>
  <c r="X1179" i="5" s="1"/>
  <c r="E1180" i="5"/>
  <c r="X1180" i="5" s="1"/>
  <c r="E1181" i="5"/>
  <c r="X1181" i="5" s="1"/>
  <c r="E1182" i="5"/>
  <c r="X1182" i="5" s="1"/>
  <c r="E1183" i="5"/>
  <c r="E1184" i="5"/>
  <c r="X1184" i="5" s="1"/>
  <c r="E1185" i="5"/>
  <c r="X1185" i="5" s="1"/>
  <c r="E1186" i="5"/>
  <c r="E1187" i="5"/>
  <c r="X1187" i="5" s="1"/>
  <c r="E1188" i="5"/>
  <c r="X1188" i="5" s="1"/>
  <c r="E1189" i="5"/>
  <c r="X1189" i="5" s="1"/>
  <c r="E1190" i="5"/>
  <c r="E1191" i="5"/>
  <c r="E1192" i="5"/>
  <c r="E1193" i="5"/>
  <c r="E1194" i="5"/>
  <c r="E1195" i="5"/>
  <c r="X1195" i="5" s="1"/>
  <c r="E1196" i="5"/>
  <c r="X1196" i="5" s="1"/>
  <c r="E1197" i="5"/>
  <c r="X1197" i="5" s="1"/>
  <c r="E1198" i="5"/>
  <c r="X1198" i="5" s="1"/>
  <c r="E1199" i="5"/>
  <c r="E1200" i="5"/>
  <c r="X1200" i="5" s="1"/>
  <c r="E1201" i="5"/>
  <c r="X1201" i="5" s="1"/>
  <c r="E1202" i="5"/>
  <c r="E1203" i="5"/>
  <c r="X1203" i="5" s="1"/>
  <c r="E1204" i="5"/>
  <c r="X1204" i="5" s="1"/>
  <c r="E1205" i="5"/>
  <c r="X1205" i="5" s="1"/>
  <c r="E1206" i="5"/>
  <c r="E1207" i="5"/>
  <c r="E1208" i="5"/>
  <c r="X1208" i="5" s="1"/>
  <c r="E1209" i="5"/>
  <c r="X1209" i="5" s="1"/>
  <c r="E1210" i="5"/>
  <c r="X1210" i="5" s="1"/>
  <c r="E1211" i="5"/>
  <c r="X1211" i="5" s="1"/>
  <c r="E1212" i="5"/>
  <c r="X1212" i="5" s="1"/>
  <c r="E1213" i="5"/>
  <c r="X1213" i="5" s="1"/>
  <c r="E1214" i="5"/>
  <c r="X1214" i="5" s="1"/>
  <c r="E1215" i="5"/>
  <c r="E1216" i="5"/>
  <c r="E1217" i="5"/>
  <c r="X1217" i="5" s="1"/>
  <c r="E1218" i="5"/>
  <c r="X1218" i="5" s="1"/>
  <c r="E1219" i="5"/>
  <c r="X1219" i="5" s="1"/>
  <c r="E1220" i="5"/>
  <c r="X1220" i="5" s="1"/>
  <c r="E1221" i="5"/>
  <c r="X1221" i="5" s="1"/>
  <c r="E1222" i="5"/>
  <c r="E1223" i="5"/>
  <c r="E1224" i="5"/>
  <c r="X1224" i="5" s="1"/>
  <c r="E1225" i="5"/>
  <c r="X1225" i="5" s="1"/>
  <c r="E1226" i="5"/>
  <c r="E1227" i="5"/>
  <c r="X1227" i="5" s="1"/>
  <c r="E1228" i="5"/>
  <c r="X1228" i="5" s="1"/>
  <c r="E1229" i="5"/>
  <c r="X1229" i="5" s="1"/>
  <c r="E1230" i="5"/>
  <c r="X1230" i="5" s="1"/>
  <c r="E1231" i="5"/>
  <c r="E1232" i="5"/>
  <c r="E1233" i="5"/>
  <c r="X1233" i="5" s="1"/>
  <c r="E1234" i="5"/>
  <c r="E1235" i="5"/>
  <c r="X1235" i="5" s="1"/>
  <c r="E1236" i="5"/>
  <c r="X1236" i="5" s="1"/>
  <c r="E1237" i="5"/>
  <c r="X1237" i="5" s="1"/>
  <c r="E1238" i="5"/>
  <c r="E1239" i="5"/>
  <c r="E1240" i="5"/>
  <c r="E1241" i="5"/>
  <c r="X1241" i="5" s="1"/>
  <c r="E1242" i="5"/>
  <c r="E1243" i="5"/>
  <c r="X1243" i="5" s="1"/>
  <c r="E1244" i="5"/>
  <c r="X1244" i="5" s="1"/>
  <c r="E1245" i="5"/>
  <c r="X1245" i="5" s="1"/>
  <c r="E1246" i="5"/>
  <c r="X1246" i="5" s="1"/>
  <c r="E1247" i="5"/>
  <c r="E1248" i="5"/>
  <c r="X1248" i="5" s="1"/>
  <c r="E1249" i="5"/>
  <c r="X1249" i="5" s="1"/>
  <c r="E1250" i="5"/>
  <c r="E1251" i="5"/>
  <c r="X1251" i="5" s="1"/>
  <c r="E1252" i="5"/>
  <c r="X1252" i="5" s="1"/>
  <c r="E1253" i="5"/>
  <c r="E1254" i="5"/>
  <c r="E1255" i="5"/>
  <c r="E1256" i="5"/>
  <c r="X1256" i="5" s="1"/>
  <c r="E1257" i="5"/>
  <c r="X1257" i="5" s="1"/>
  <c r="E1258" i="5"/>
  <c r="E1259" i="5"/>
  <c r="X1259" i="5" s="1"/>
  <c r="E1260" i="5"/>
  <c r="X1260" i="5" s="1"/>
  <c r="E1261" i="5"/>
  <c r="X1261" i="5" s="1"/>
  <c r="E1262" i="5"/>
  <c r="E1263" i="5"/>
  <c r="E1264" i="5"/>
  <c r="X1264" i="5" s="1"/>
  <c r="E1265" i="5"/>
  <c r="X1265" i="5" s="1"/>
  <c r="E1266" i="5"/>
  <c r="E1267" i="5"/>
  <c r="X1267" i="5" s="1"/>
  <c r="E1268" i="5"/>
  <c r="X1268" i="5" s="1"/>
  <c r="E1269" i="5"/>
  <c r="X1269" i="5" s="1"/>
  <c r="E1270" i="5"/>
  <c r="X1270" i="5" s="1"/>
  <c r="E1271" i="5"/>
  <c r="E1272" i="5"/>
  <c r="E1273" i="5"/>
  <c r="X1273" i="5" s="1"/>
  <c r="E1274" i="5"/>
  <c r="E1275" i="5"/>
  <c r="X1275" i="5" s="1"/>
  <c r="E1276" i="5"/>
  <c r="X1276" i="5" s="1"/>
  <c r="E1277" i="5"/>
  <c r="X1277" i="5" s="1"/>
  <c r="E1278" i="5"/>
  <c r="X1278" i="5" s="1"/>
  <c r="E1279" i="5"/>
  <c r="E1280" i="5"/>
  <c r="X1280" i="5" s="1"/>
  <c r="E1281" i="5"/>
  <c r="X1281" i="5" s="1"/>
  <c r="E1282" i="5"/>
  <c r="E1283" i="5"/>
  <c r="X1283" i="5" s="1"/>
  <c r="E1284" i="5"/>
  <c r="X1284" i="5" s="1"/>
  <c r="E1285" i="5"/>
  <c r="X1285" i="5" s="1"/>
  <c r="E1286" i="5"/>
  <c r="E1287" i="5"/>
  <c r="E1288" i="5"/>
  <c r="E1289" i="5"/>
  <c r="X1289" i="5" s="1"/>
  <c r="E1290" i="5"/>
  <c r="E1291" i="5"/>
  <c r="X1291" i="5" s="1"/>
  <c r="E1292" i="5"/>
  <c r="X1292" i="5" s="1"/>
  <c r="E1293" i="5"/>
  <c r="X1293" i="5" s="1"/>
  <c r="E1294" i="5"/>
  <c r="E1295" i="5"/>
  <c r="E1296" i="5"/>
  <c r="X1296" i="5" s="1"/>
  <c r="E1297" i="5"/>
  <c r="E1298" i="5"/>
  <c r="E1299" i="5"/>
  <c r="X1299" i="5" s="1"/>
  <c r="E1300" i="5"/>
  <c r="X1300" i="5" s="1"/>
  <c r="E1301" i="5"/>
  <c r="X1301" i="5" s="1"/>
  <c r="E1302" i="5"/>
  <c r="X1302" i="5" s="1"/>
  <c r="E1303" i="5"/>
  <c r="E1304" i="5"/>
  <c r="E1305" i="5"/>
  <c r="X1305" i="5" s="1"/>
  <c r="E1306" i="5"/>
  <c r="E1307" i="5"/>
  <c r="X1307" i="5" s="1"/>
  <c r="E1308" i="5"/>
  <c r="X1308" i="5" s="1"/>
  <c r="E1309" i="5"/>
  <c r="X1309" i="5" s="1"/>
  <c r="E1310" i="5"/>
  <c r="X1310" i="5" s="1"/>
  <c r="E1311" i="5"/>
  <c r="E1312" i="5"/>
  <c r="E1313" i="5"/>
  <c r="X1313" i="5" s="1"/>
  <c r="E1314" i="5"/>
  <c r="E1315" i="5"/>
  <c r="X1315" i="5" s="1"/>
  <c r="E1316" i="5"/>
  <c r="X1316" i="5" s="1"/>
  <c r="E1317" i="5"/>
  <c r="X1317" i="5" s="1"/>
  <c r="E1318" i="5"/>
  <c r="E1319" i="5"/>
  <c r="E1320" i="5"/>
  <c r="E1321" i="5"/>
  <c r="X1321" i="5" s="1"/>
  <c r="E1322" i="5"/>
  <c r="E1323" i="5"/>
  <c r="X1323" i="5" s="1"/>
  <c r="E1324" i="5"/>
  <c r="X1324" i="5" s="1"/>
  <c r="E1325" i="5"/>
  <c r="X1325" i="5" s="1"/>
  <c r="E1326" i="5"/>
  <c r="E1327" i="5"/>
  <c r="E1328" i="5"/>
  <c r="X1328" i="5" s="1"/>
  <c r="E1329" i="5"/>
  <c r="E1330" i="5"/>
  <c r="E1331" i="5"/>
  <c r="X1331" i="5" s="1"/>
  <c r="E1332" i="5"/>
  <c r="X1332" i="5" s="1"/>
  <c r="E1333" i="5"/>
  <c r="X1333" i="5" s="1"/>
  <c r="E1334" i="5"/>
  <c r="X1334" i="5" s="1"/>
  <c r="E1335" i="5"/>
  <c r="E1336" i="5"/>
  <c r="X1336" i="5" s="1"/>
  <c r="E1337" i="5"/>
  <c r="X1337" i="5" s="1"/>
  <c r="E1338" i="5"/>
  <c r="E1339" i="5"/>
  <c r="X1339" i="5" s="1"/>
  <c r="E1340" i="5"/>
  <c r="X1340" i="5" s="1"/>
  <c r="E1341" i="5"/>
  <c r="X1341" i="5" s="1"/>
  <c r="E1342" i="5"/>
  <c r="X1342" i="5" s="1"/>
  <c r="E1343" i="5"/>
  <c r="E1344" i="5"/>
  <c r="X1344" i="5" s="1"/>
  <c r="E1345" i="5"/>
  <c r="X1345" i="5" s="1"/>
  <c r="E1346" i="5"/>
  <c r="E1347" i="5"/>
  <c r="X1347" i="5" s="1"/>
  <c r="E1348" i="5"/>
  <c r="X1348" i="5" s="1"/>
  <c r="E1349" i="5"/>
  <c r="X1349" i="5" s="1"/>
  <c r="E1350" i="5"/>
  <c r="E1351" i="5"/>
  <c r="E1352" i="5"/>
  <c r="E1353" i="5"/>
  <c r="X1353" i="5" s="1"/>
  <c r="E1354" i="5"/>
  <c r="E1355" i="5"/>
  <c r="X1355" i="5" s="1"/>
  <c r="E1356" i="5"/>
  <c r="X1356" i="5" s="1"/>
  <c r="E1357" i="5"/>
  <c r="X1357" i="5" s="1"/>
  <c r="E1358" i="5"/>
  <c r="X1358" i="5" s="1"/>
  <c r="E1359" i="5"/>
  <c r="E1360" i="5"/>
  <c r="E1361" i="5"/>
  <c r="X1361" i="5" s="1"/>
  <c r="E1362" i="5"/>
  <c r="E1363" i="5"/>
  <c r="X1363" i="5" s="1"/>
  <c r="E1364" i="5"/>
  <c r="X1364" i="5" s="1"/>
  <c r="E1365" i="5"/>
  <c r="X1365" i="5" s="1"/>
  <c r="E1366" i="5"/>
  <c r="X1366" i="5" s="1"/>
  <c r="E1367" i="5"/>
  <c r="E1368" i="5"/>
  <c r="E1369" i="5"/>
  <c r="X1369" i="5" s="1"/>
  <c r="E1370" i="5"/>
  <c r="E1371" i="5"/>
  <c r="X1371" i="5" s="1"/>
  <c r="E1372" i="5"/>
  <c r="X1372" i="5" s="1"/>
  <c r="E1373" i="5"/>
  <c r="X1373" i="5" s="1"/>
  <c r="E1374" i="5"/>
  <c r="E1375" i="5"/>
  <c r="E1376" i="5"/>
  <c r="E1377" i="5"/>
  <c r="X1377" i="5" s="1"/>
  <c r="E1378" i="5"/>
  <c r="E1379" i="5"/>
  <c r="X1379" i="5" s="1"/>
  <c r="E1380" i="5"/>
  <c r="X1380" i="5" s="1"/>
  <c r="E1381" i="5"/>
  <c r="X1381" i="5" s="1"/>
  <c r="E1382" i="5"/>
  <c r="X1382" i="5" s="1"/>
  <c r="E1383" i="5"/>
  <c r="E1384" i="5"/>
  <c r="E1385" i="5"/>
  <c r="E1386" i="5"/>
  <c r="E1387" i="5"/>
  <c r="X1387" i="5" s="1"/>
  <c r="E1388" i="5"/>
  <c r="X1388" i="5" s="1"/>
  <c r="E1389" i="5"/>
  <c r="X1389" i="5" s="1"/>
  <c r="E1390" i="5"/>
  <c r="X1390" i="5" s="1"/>
  <c r="E1391" i="5"/>
  <c r="E1392" i="5"/>
  <c r="E1393" i="5"/>
  <c r="X1393" i="5" s="1"/>
  <c r="E1394" i="5"/>
  <c r="E1395" i="5"/>
  <c r="X1395" i="5" s="1"/>
  <c r="E1396" i="5"/>
  <c r="X1396" i="5" s="1"/>
  <c r="E1397" i="5"/>
  <c r="X1397" i="5" s="1"/>
  <c r="E1398" i="5"/>
  <c r="X1398" i="5" s="1"/>
  <c r="E1399" i="5"/>
  <c r="E1400" i="5"/>
  <c r="E1401" i="5"/>
  <c r="E1402" i="5"/>
  <c r="E1403" i="5"/>
  <c r="X1403" i="5" s="1"/>
  <c r="E1404" i="5"/>
  <c r="X1404" i="5" s="1"/>
  <c r="E1405" i="5"/>
  <c r="E1406" i="5"/>
  <c r="X1406" i="5" s="1"/>
  <c r="E1407" i="5"/>
  <c r="E1408" i="5"/>
  <c r="X1408" i="5" s="1"/>
  <c r="E1409" i="5"/>
  <c r="X1409" i="5" s="1"/>
  <c r="E1410" i="5"/>
  <c r="X1410" i="5" s="1"/>
  <c r="E1411" i="5"/>
  <c r="X1411" i="5" s="1"/>
  <c r="E1412" i="5"/>
  <c r="X1412" i="5" s="1"/>
  <c r="E1413" i="5"/>
  <c r="E1414" i="5"/>
  <c r="X1414" i="5" s="1"/>
  <c r="E1415" i="5"/>
  <c r="E1416" i="5"/>
  <c r="X1416" i="5" s="1"/>
  <c r="E1417" i="5"/>
  <c r="X1417" i="5" s="1"/>
  <c r="E1418" i="5"/>
  <c r="X1418" i="5" s="1"/>
  <c r="E1419" i="5"/>
  <c r="X1419" i="5" s="1"/>
  <c r="E1420" i="5"/>
  <c r="X1420" i="5" s="1"/>
  <c r="E1421" i="5"/>
  <c r="X1421" i="5" s="1"/>
  <c r="E1422" i="5"/>
  <c r="X1422" i="5" s="1"/>
  <c r="E1423" i="5"/>
  <c r="E1424" i="5"/>
  <c r="X1424" i="5" s="1"/>
  <c r="E1425" i="5"/>
  <c r="E1426" i="5"/>
  <c r="E1427" i="5"/>
  <c r="X1427" i="5" s="1"/>
  <c r="E1428" i="5"/>
  <c r="X1428" i="5" s="1"/>
  <c r="E1429" i="5"/>
  <c r="X1429" i="5" s="1"/>
  <c r="E1430" i="5"/>
  <c r="E1431" i="5"/>
  <c r="E1432" i="5"/>
  <c r="E1433" i="5"/>
  <c r="E1434" i="5"/>
  <c r="E1435" i="5"/>
  <c r="X1435" i="5" s="1"/>
  <c r="E1436" i="5"/>
  <c r="X1436" i="5" s="1"/>
  <c r="E1437" i="5"/>
  <c r="E1438" i="5"/>
  <c r="X1438" i="5" s="1"/>
  <c r="E1439" i="5"/>
  <c r="E1440" i="5"/>
  <c r="E1441" i="5"/>
  <c r="X1441" i="5" s="1"/>
  <c r="E1442" i="5"/>
  <c r="X1442" i="5" s="1"/>
  <c r="E1443" i="5"/>
  <c r="X1443" i="5" s="1"/>
  <c r="E1444" i="5"/>
  <c r="X1444" i="5" s="1"/>
  <c r="E1445" i="5"/>
  <c r="E1446" i="5"/>
  <c r="X1446" i="5" s="1"/>
  <c r="E1447" i="5"/>
  <c r="X1447" i="5" s="1"/>
  <c r="E1448" i="5"/>
  <c r="X1448" i="5" s="1"/>
  <c r="E1449" i="5"/>
  <c r="X1449" i="5" s="1"/>
  <c r="E1450" i="5"/>
  <c r="X1450" i="5" s="1"/>
  <c r="E1451" i="5"/>
  <c r="X1451" i="5" s="1"/>
  <c r="E1452" i="5"/>
  <c r="X1452" i="5" s="1"/>
  <c r="E1453" i="5"/>
  <c r="X1453" i="5" s="1"/>
  <c r="E1454" i="5"/>
  <c r="X1454" i="5" s="1"/>
  <c r="E1455" i="5"/>
  <c r="E1456" i="5"/>
  <c r="E1457" i="5"/>
  <c r="E1458" i="5"/>
  <c r="E1459" i="5"/>
  <c r="X1459" i="5" s="1"/>
  <c r="E1460" i="5"/>
  <c r="X1460" i="5" s="1"/>
  <c r="E1461" i="5"/>
  <c r="X1461" i="5" s="1"/>
  <c r="E1462" i="5"/>
  <c r="X1462" i="5" s="1"/>
  <c r="E1463" i="5"/>
  <c r="E1464" i="5"/>
  <c r="X1464" i="5" s="1"/>
  <c r="E1465" i="5"/>
  <c r="X1465" i="5" s="1"/>
  <c r="E1466" i="5"/>
  <c r="E1467" i="5"/>
  <c r="X1467" i="5" s="1"/>
  <c r="E1468" i="5"/>
  <c r="X1468" i="5" s="1"/>
  <c r="E1469" i="5"/>
  <c r="X1469" i="5" s="1"/>
  <c r="E1470" i="5"/>
  <c r="X1470" i="5" s="1"/>
  <c r="E1471" i="5"/>
  <c r="E1472" i="5"/>
  <c r="E1473" i="5"/>
  <c r="E1474" i="5"/>
  <c r="E1475" i="5"/>
  <c r="X1475" i="5" s="1"/>
  <c r="E1476" i="5"/>
  <c r="X1476" i="5" s="1"/>
  <c r="E1477" i="5"/>
  <c r="E1478" i="5"/>
  <c r="X1478" i="5" s="1"/>
  <c r="E1479" i="5"/>
  <c r="X1479" i="5" s="1"/>
  <c r="E1480" i="5"/>
  <c r="X1480" i="5" s="1"/>
  <c r="E1481" i="5"/>
  <c r="X1481" i="5" s="1"/>
  <c r="E1482" i="5"/>
  <c r="X1482" i="5" s="1"/>
  <c r="E1483" i="5"/>
  <c r="X1483" i="5" s="1"/>
  <c r="E1484" i="5"/>
  <c r="X1484" i="5" s="1"/>
  <c r="E1485" i="5"/>
  <c r="X1485" i="5" s="1"/>
  <c r="E1486" i="5"/>
  <c r="X1486" i="5" s="1"/>
  <c r="E1487" i="5"/>
  <c r="E1488" i="5"/>
  <c r="X1488" i="5" s="1"/>
  <c r="E1489" i="5"/>
  <c r="E1490" i="5"/>
  <c r="X1490" i="5" s="1"/>
  <c r="E1491" i="5"/>
  <c r="X1491" i="5" s="1"/>
  <c r="E1492" i="5"/>
  <c r="X1492" i="5" s="1"/>
  <c r="E1493" i="5"/>
  <c r="X1493" i="5" s="1"/>
  <c r="E1494" i="5"/>
  <c r="E1495" i="5"/>
  <c r="X1495" i="5" s="1"/>
  <c r="E1496" i="5"/>
  <c r="E1497" i="5"/>
  <c r="E1498" i="5"/>
  <c r="E1499" i="5"/>
  <c r="X1499" i="5" s="1"/>
  <c r="E1500" i="5"/>
  <c r="X1500" i="5" s="1"/>
  <c r="E1501" i="5"/>
  <c r="X1501" i="5" s="1"/>
  <c r="E1502" i="5"/>
  <c r="X1502" i="5" s="1"/>
  <c r="E1503" i="5"/>
  <c r="E1504" i="5"/>
  <c r="X1504" i="5" s="1"/>
  <c r="E1505" i="5"/>
  <c r="E1506" i="5"/>
  <c r="E1507" i="5"/>
  <c r="X1507" i="5" s="1"/>
  <c r="E1508" i="5"/>
  <c r="X1508" i="5" s="1"/>
  <c r="E1509" i="5"/>
  <c r="X1509" i="5" s="1"/>
  <c r="E1510" i="5"/>
  <c r="E1511" i="5"/>
  <c r="X1511" i="5" s="1"/>
  <c r="E1512" i="5"/>
  <c r="E1513" i="5"/>
  <c r="X1513" i="5" s="1"/>
  <c r="E1514" i="5"/>
  <c r="X1514" i="5" s="1"/>
  <c r="E1515" i="5"/>
  <c r="X1515" i="5" s="1"/>
  <c r="E1516" i="5"/>
  <c r="X1516" i="5" s="1"/>
  <c r="E1517" i="5"/>
  <c r="X1517" i="5" s="1"/>
  <c r="E1518" i="5"/>
  <c r="X1518" i="5" s="1"/>
  <c r="E1519" i="5"/>
  <c r="E1520" i="5"/>
  <c r="X1520" i="5" s="1"/>
  <c r="E1521" i="5"/>
  <c r="E1522" i="5"/>
  <c r="X1522" i="5" s="1"/>
  <c r="E1523" i="5"/>
  <c r="X1523" i="5" s="1"/>
  <c r="E1524" i="5"/>
  <c r="X1524" i="5" s="1"/>
  <c r="E1525" i="5"/>
  <c r="X1525" i="5" s="1"/>
  <c r="E1526" i="5"/>
  <c r="E1527" i="5"/>
  <c r="E1528" i="5"/>
  <c r="X1528" i="5" s="1"/>
  <c r="E1529" i="5"/>
  <c r="X1529" i="5" s="1"/>
  <c r="E1530" i="5"/>
  <c r="E1531" i="5"/>
  <c r="X1531" i="5" s="1"/>
  <c r="E1532" i="5"/>
  <c r="X1532" i="5" s="1"/>
  <c r="E1533" i="5"/>
  <c r="E1534" i="5"/>
  <c r="X1534" i="5" s="1"/>
  <c r="E1535" i="5"/>
  <c r="X1535" i="5" s="1"/>
  <c r="E1536" i="5"/>
  <c r="X1536" i="5" s="1"/>
  <c r="E1537" i="5"/>
  <c r="X1537" i="5" s="1"/>
  <c r="E1538" i="5"/>
  <c r="X1538" i="5" s="1"/>
  <c r="E1539" i="5"/>
  <c r="X1539" i="5" s="1"/>
  <c r="E1540" i="5"/>
  <c r="X1540" i="5" s="1"/>
  <c r="E1541" i="5"/>
  <c r="X1541" i="5" s="1"/>
  <c r="E1542" i="5"/>
  <c r="X1542" i="5" s="1"/>
  <c r="E1543" i="5"/>
  <c r="E1544" i="5"/>
  <c r="E1545" i="5"/>
  <c r="X1545" i="5" s="1"/>
  <c r="E1546" i="5"/>
  <c r="E1547" i="5"/>
  <c r="X1547" i="5" s="1"/>
  <c r="E1548" i="5"/>
  <c r="X1548" i="5" s="1"/>
  <c r="E1549" i="5"/>
  <c r="X1549" i="5" s="1"/>
  <c r="E1550" i="5"/>
  <c r="E1551" i="5"/>
  <c r="X1551" i="5" s="1"/>
  <c r="E1552" i="5"/>
  <c r="E1553" i="5"/>
  <c r="X1553" i="5" s="1"/>
  <c r="E1554" i="5"/>
  <c r="E1555" i="5"/>
  <c r="X1555" i="5" s="1"/>
  <c r="E1556" i="5"/>
  <c r="X1556" i="5" s="1"/>
  <c r="E1557" i="5"/>
  <c r="X1557" i="5" s="1"/>
  <c r="E1558" i="5"/>
  <c r="X1558" i="5" s="1"/>
  <c r="E1559" i="5"/>
  <c r="E1560" i="5"/>
  <c r="E1561" i="5"/>
  <c r="X1561" i="5" s="1"/>
  <c r="E1562" i="5"/>
  <c r="E1563" i="5"/>
  <c r="X1563" i="5" s="1"/>
  <c r="E1564" i="5"/>
  <c r="X1564" i="5" s="1"/>
  <c r="E1565" i="5"/>
  <c r="X1565" i="5" s="1"/>
  <c r="E1566" i="5"/>
  <c r="X1566" i="5" s="1"/>
  <c r="E1567" i="5"/>
  <c r="E1568" i="5"/>
  <c r="E1569" i="5"/>
  <c r="X1569" i="5" s="1"/>
  <c r="E1570" i="5"/>
  <c r="E1571" i="5"/>
  <c r="X1571" i="5" s="1"/>
  <c r="E1572" i="5"/>
  <c r="X1572" i="5" s="1"/>
  <c r="E1573" i="5"/>
  <c r="X1573" i="5" s="1"/>
  <c r="E1574" i="5"/>
  <c r="X1574" i="5" s="1"/>
  <c r="E1575" i="5"/>
  <c r="E1576" i="5"/>
  <c r="X1576" i="5" s="1"/>
  <c r="E1577" i="5"/>
  <c r="E1578" i="5"/>
  <c r="E1579" i="5"/>
  <c r="X1579" i="5" s="1"/>
  <c r="E1580" i="5"/>
  <c r="X1580" i="5" s="1"/>
  <c r="E1581" i="5"/>
  <c r="X1581" i="5" s="1"/>
  <c r="E1582" i="5"/>
  <c r="E1583" i="5"/>
  <c r="E1584" i="5"/>
  <c r="E1585" i="5"/>
  <c r="X1585" i="5" s="1"/>
  <c r="E1586" i="5"/>
  <c r="E1587" i="5"/>
  <c r="X1587" i="5" s="1"/>
  <c r="E1588" i="5"/>
  <c r="X1588" i="5" s="1"/>
  <c r="E1589" i="5"/>
  <c r="X1589" i="5" s="1"/>
  <c r="E1590" i="5"/>
  <c r="E1591" i="5"/>
  <c r="E1592" i="5"/>
  <c r="E1593" i="5"/>
  <c r="E1594" i="5"/>
  <c r="E1595" i="5"/>
  <c r="X1595" i="5" s="1"/>
  <c r="E1596" i="5"/>
  <c r="X1596" i="5" s="1"/>
  <c r="E1597" i="5"/>
  <c r="X1597" i="5" s="1"/>
  <c r="E1598" i="5"/>
  <c r="E1599" i="5"/>
  <c r="E1600" i="5"/>
  <c r="E1601" i="5"/>
  <c r="X1601" i="5" s="1"/>
  <c r="E1602" i="5"/>
  <c r="E1603" i="5"/>
  <c r="X1603" i="5" s="1"/>
  <c r="E1604" i="5"/>
  <c r="X1604" i="5" s="1"/>
  <c r="E1605" i="5"/>
  <c r="X1605" i="5" s="1"/>
  <c r="E1606" i="5"/>
  <c r="E1607" i="5"/>
  <c r="E1608" i="5"/>
  <c r="E1609" i="5"/>
  <c r="E1610" i="5"/>
  <c r="E1611" i="5"/>
  <c r="X1611" i="5" s="1"/>
  <c r="E1612" i="5"/>
  <c r="X1612" i="5" s="1"/>
  <c r="E1613" i="5"/>
  <c r="X1613" i="5" s="1"/>
  <c r="E1614" i="5"/>
  <c r="X1614" i="5" s="1"/>
  <c r="E1615" i="5"/>
  <c r="E1616" i="5"/>
  <c r="E1617" i="5"/>
  <c r="X1617" i="5" s="1"/>
  <c r="E1618" i="5"/>
  <c r="E1619" i="5"/>
  <c r="X1619" i="5" s="1"/>
  <c r="E1620" i="5"/>
  <c r="X1620" i="5" s="1"/>
  <c r="E1621" i="5"/>
  <c r="X1621" i="5" s="1"/>
  <c r="E1622" i="5"/>
  <c r="X1622" i="5" s="1"/>
  <c r="E1623" i="5"/>
  <c r="E1624" i="5"/>
  <c r="E1625" i="5"/>
  <c r="E1626" i="5"/>
  <c r="E1627" i="5"/>
  <c r="X1627" i="5" s="1"/>
  <c r="E1628" i="5"/>
  <c r="X1628" i="5" s="1"/>
  <c r="E1629" i="5"/>
  <c r="X1629" i="5" s="1"/>
  <c r="E1630" i="5"/>
  <c r="X1630" i="5" s="1"/>
  <c r="E1631" i="5"/>
  <c r="E1632" i="5"/>
  <c r="X1632" i="5" s="1"/>
  <c r="E1633" i="5"/>
  <c r="E1634" i="5"/>
  <c r="E1635" i="5"/>
  <c r="X1635" i="5" s="1"/>
  <c r="E1636" i="5"/>
  <c r="X1636" i="5" s="1"/>
  <c r="E1637" i="5"/>
  <c r="X1637" i="5" s="1"/>
  <c r="E1638" i="5"/>
  <c r="E1639" i="5"/>
  <c r="E1640" i="5"/>
  <c r="E1641" i="5"/>
  <c r="X1641" i="5" s="1"/>
  <c r="E1642" i="5"/>
  <c r="E1643" i="5"/>
  <c r="X1643" i="5" s="1"/>
  <c r="E1644" i="5"/>
  <c r="X1644" i="5" s="1"/>
  <c r="E1645" i="5"/>
  <c r="X1645" i="5" s="1"/>
  <c r="E1646" i="5"/>
  <c r="E1647" i="5"/>
  <c r="E1648" i="5"/>
  <c r="E1649" i="5"/>
  <c r="X1649" i="5" s="1"/>
  <c r="E1650" i="5"/>
  <c r="E1651" i="5"/>
  <c r="X1651" i="5" s="1"/>
  <c r="E1652" i="5"/>
  <c r="X1652" i="5" s="1"/>
  <c r="E1653" i="5"/>
  <c r="E1654" i="5"/>
  <c r="E1655" i="5"/>
  <c r="E1656" i="5"/>
  <c r="X1656" i="5" s="1"/>
  <c r="E1657" i="5"/>
  <c r="E1658" i="5"/>
  <c r="E1659" i="5"/>
  <c r="X1659" i="5" s="1"/>
  <c r="E1660" i="5"/>
  <c r="X1660" i="5" s="1"/>
  <c r="E1661" i="5"/>
  <c r="X1661" i="5" s="1"/>
  <c r="E1662" i="5"/>
  <c r="X1662" i="5" s="1"/>
  <c r="E1663" i="5"/>
  <c r="E1664" i="5"/>
  <c r="E1665" i="5"/>
  <c r="X1665" i="5" s="1"/>
  <c r="E1666" i="5"/>
  <c r="E1667" i="5"/>
  <c r="X1667" i="5" s="1"/>
  <c r="E1668" i="5"/>
  <c r="X1668" i="5" s="1"/>
  <c r="E1669" i="5"/>
  <c r="E1670" i="5"/>
  <c r="X1670" i="5" s="1"/>
  <c r="E1671" i="5"/>
  <c r="E1672" i="5"/>
  <c r="X1672" i="5" s="1"/>
  <c r="E1673" i="5"/>
  <c r="E1674" i="5"/>
  <c r="E1675" i="5"/>
  <c r="X1675" i="5" s="1"/>
  <c r="E1676" i="5"/>
  <c r="X1676" i="5" s="1"/>
  <c r="E1677" i="5"/>
  <c r="X1677" i="5" s="1"/>
  <c r="E1678" i="5"/>
  <c r="E1679" i="5"/>
  <c r="E1680" i="5"/>
  <c r="X1680" i="5" s="1"/>
  <c r="E1681" i="5"/>
  <c r="X1681" i="5" s="1"/>
  <c r="E1682" i="5"/>
  <c r="E1683" i="5"/>
  <c r="X1683" i="5" s="1"/>
  <c r="E1684" i="5"/>
  <c r="X1684" i="5" s="1"/>
  <c r="E1685" i="5"/>
  <c r="X1685" i="5" s="1"/>
  <c r="E1686" i="5"/>
  <c r="X1686" i="5" s="1"/>
  <c r="E1687" i="5"/>
  <c r="E1688" i="5"/>
  <c r="X1688" i="5" s="1"/>
  <c r="E1689" i="5"/>
  <c r="X1689" i="5" s="1"/>
  <c r="E1690" i="5"/>
  <c r="E1691" i="5"/>
  <c r="X1691" i="5" s="1"/>
  <c r="E1692" i="5"/>
  <c r="X1692" i="5" s="1"/>
  <c r="E1693" i="5"/>
  <c r="E1694" i="5"/>
  <c r="E1695" i="5"/>
  <c r="E1696" i="5"/>
  <c r="E1697" i="5"/>
  <c r="E1698" i="5"/>
  <c r="E1699" i="5"/>
  <c r="X1699" i="5" s="1"/>
  <c r="E1700" i="5"/>
  <c r="X1700" i="5" s="1"/>
  <c r="E1701" i="5"/>
  <c r="E1702" i="5"/>
  <c r="E1703" i="5"/>
  <c r="E1704" i="5"/>
  <c r="E1705" i="5"/>
  <c r="X1705" i="5" s="1"/>
  <c r="E1706" i="5"/>
  <c r="E1707" i="5"/>
  <c r="X1707" i="5" s="1"/>
  <c r="E1708" i="5"/>
  <c r="X1708" i="5" s="1"/>
  <c r="E1709" i="5"/>
  <c r="X1709" i="5" s="1"/>
  <c r="E1710" i="5"/>
  <c r="E1711" i="5"/>
  <c r="E1712" i="5"/>
  <c r="X1712" i="5" s="1"/>
  <c r="E1713" i="5"/>
  <c r="X1713" i="5" s="1"/>
  <c r="E1714" i="5"/>
  <c r="E1715" i="5"/>
  <c r="X1715" i="5" s="1"/>
  <c r="E1716" i="5"/>
  <c r="X1716" i="5" s="1"/>
  <c r="E1717" i="5"/>
  <c r="X1717" i="5" s="1"/>
  <c r="E1718" i="5"/>
  <c r="E1719" i="5"/>
  <c r="E1720" i="5"/>
  <c r="E1721" i="5"/>
  <c r="E1722" i="5"/>
  <c r="E1723" i="5"/>
  <c r="X1723" i="5" s="1"/>
  <c r="E1724" i="5"/>
  <c r="X1724" i="5" s="1"/>
  <c r="E1725" i="5"/>
  <c r="E1726" i="5"/>
  <c r="X1726" i="5" s="1"/>
  <c r="E1727" i="5"/>
  <c r="E1728" i="5"/>
  <c r="X1728" i="5" s="1"/>
  <c r="E1729" i="5"/>
  <c r="X1729" i="5" s="1"/>
  <c r="E1730" i="5"/>
  <c r="E1731" i="5"/>
  <c r="X1731" i="5" s="1"/>
  <c r="E1732" i="5"/>
  <c r="X1732" i="5" s="1"/>
  <c r="E1733" i="5"/>
  <c r="X1733" i="5" s="1"/>
  <c r="E1734" i="5"/>
  <c r="X1734" i="5" s="1"/>
  <c r="E1735" i="5"/>
  <c r="E1736" i="5"/>
  <c r="E1737" i="5"/>
  <c r="X1737" i="5" s="1"/>
  <c r="E1738" i="5"/>
  <c r="E1739" i="5"/>
  <c r="X1739" i="5" s="1"/>
  <c r="E1740" i="5"/>
  <c r="X1740" i="5" s="1"/>
  <c r="E1741" i="5"/>
  <c r="X1741" i="5" s="1"/>
  <c r="E1742" i="5"/>
  <c r="E1743" i="5"/>
  <c r="E1744" i="5"/>
  <c r="E1745" i="5"/>
  <c r="E1746" i="5"/>
  <c r="E1747" i="5"/>
  <c r="X1747" i="5" s="1"/>
  <c r="E1748" i="5"/>
  <c r="X1748" i="5" s="1"/>
  <c r="E1749" i="5"/>
  <c r="X1749" i="5" s="1"/>
  <c r="E1750" i="5"/>
  <c r="E1751" i="5"/>
  <c r="E1752" i="5"/>
  <c r="X1752" i="5" s="1"/>
  <c r="E1753" i="5"/>
  <c r="X1753" i="5" s="1"/>
  <c r="E1754" i="5"/>
  <c r="E1755" i="5"/>
  <c r="X1755" i="5" s="1"/>
  <c r="E1756" i="5"/>
  <c r="X1756" i="5" s="1"/>
  <c r="E1757" i="5"/>
  <c r="X1757" i="5" s="1"/>
  <c r="E1758" i="5"/>
  <c r="E1759" i="5"/>
  <c r="E1760" i="5"/>
  <c r="X1760" i="5" s="1"/>
  <c r="E1761" i="5"/>
  <c r="E1762" i="5"/>
  <c r="E1763" i="5"/>
  <c r="X1763" i="5" s="1"/>
  <c r="E1764" i="5"/>
  <c r="X1764" i="5" s="1"/>
  <c r="E1765" i="5"/>
  <c r="X1765" i="5" s="1"/>
  <c r="E1766" i="5"/>
  <c r="X1766" i="5" s="1"/>
  <c r="E1767" i="5"/>
  <c r="E1768" i="5"/>
  <c r="X1768" i="5" s="1"/>
  <c r="E1769" i="5"/>
  <c r="X1769" i="5" s="1"/>
  <c r="E1770" i="5"/>
  <c r="E1771" i="5"/>
  <c r="X1771" i="5" s="1"/>
  <c r="E1772" i="5"/>
  <c r="X1772" i="5" s="1"/>
  <c r="E1773" i="5"/>
  <c r="X1773" i="5" s="1"/>
  <c r="E1774" i="5"/>
  <c r="X1774" i="5" s="1"/>
  <c r="E1775" i="5"/>
  <c r="E1776" i="5"/>
  <c r="E1777" i="5"/>
  <c r="X1777" i="5" s="1"/>
  <c r="E1778" i="5"/>
  <c r="X1778" i="5" s="1"/>
  <c r="E1779" i="5"/>
  <c r="X1779" i="5" s="1"/>
  <c r="E1780" i="5"/>
  <c r="X1780" i="5" s="1"/>
  <c r="E1781" i="5"/>
  <c r="X1781" i="5" s="1"/>
  <c r="E1782" i="5"/>
  <c r="X1782" i="5" s="1"/>
  <c r="E1783" i="5"/>
  <c r="E1784" i="5"/>
  <c r="X1784" i="5" s="1"/>
  <c r="E1785" i="5"/>
  <c r="X1785" i="5" s="1"/>
  <c r="E1786" i="5"/>
  <c r="E1787" i="5"/>
  <c r="X1787" i="5" s="1"/>
  <c r="E1788" i="5"/>
  <c r="X1788" i="5" s="1"/>
  <c r="E1789" i="5"/>
  <c r="X1789" i="5" s="1"/>
  <c r="E1790" i="5"/>
  <c r="X1790" i="5" s="1"/>
  <c r="E1791" i="5"/>
  <c r="E1792" i="5"/>
  <c r="E1793" i="5"/>
  <c r="X1793" i="5" s="1"/>
  <c r="E1794" i="5"/>
  <c r="E1795" i="5"/>
  <c r="X1795" i="5" s="1"/>
  <c r="E1796" i="5"/>
  <c r="X1796" i="5" s="1"/>
  <c r="E1797" i="5"/>
  <c r="X1797" i="5" s="1"/>
  <c r="E1798" i="5"/>
  <c r="X1798" i="5" s="1"/>
  <c r="E1799" i="5"/>
  <c r="E1800" i="5"/>
  <c r="X1800" i="5" s="1"/>
  <c r="E1801" i="5"/>
  <c r="E1802" i="5"/>
  <c r="E1803" i="5"/>
  <c r="X1803" i="5" s="1"/>
  <c r="E1804" i="5"/>
  <c r="X1804" i="5" s="1"/>
  <c r="E1805" i="5"/>
  <c r="X1805" i="5" s="1"/>
  <c r="E1806" i="5"/>
  <c r="X1806" i="5" s="1"/>
  <c r="E1807" i="5"/>
  <c r="E1808" i="5"/>
  <c r="X1808" i="5" s="1"/>
  <c r="E1809" i="5"/>
  <c r="E1810" i="5"/>
  <c r="E1811" i="5"/>
  <c r="X1811" i="5" s="1"/>
  <c r="E1812" i="5"/>
  <c r="X1812" i="5" s="1"/>
  <c r="E1813" i="5"/>
  <c r="X1813" i="5" s="1"/>
  <c r="E1814" i="5"/>
  <c r="E1815" i="5"/>
  <c r="E1816" i="5"/>
  <c r="X1816" i="5" s="1"/>
  <c r="E1817" i="5"/>
  <c r="E1818" i="5"/>
  <c r="E1819" i="5"/>
  <c r="X1819" i="5" s="1"/>
  <c r="E1820" i="5"/>
  <c r="X1820" i="5" s="1"/>
  <c r="E1821" i="5"/>
  <c r="X1821" i="5" s="1"/>
  <c r="E1822" i="5"/>
  <c r="X1822" i="5" s="1"/>
  <c r="E1823" i="5"/>
  <c r="E1824" i="5"/>
  <c r="X1824" i="5" s="1"/>
  <c r="E1825" i="5"/>
  <c r="E1826" i="5"/>
  <c r="E1827" i="5"/>
  <c r="X1827" i="5" s="1"/>
  <c r="E1828" i="5"/>
  <c r="X1828" i="5" s="1"/>
  <c r="E1829" i="5"/>
  <c r="E1830" i="5"/>
  <c r="X1830" i="5" s="1"/>
  <c r="E1831" i="5"/>
  <c r="E1832" i="5"/>
  <c r="E1833" i="5"/>
  <c r="E1834" i="5"/>
  <c r="E1835" i="5"/>
  <c r="X1835" i="5" s="1"/>
  <c r="E1836" i="5"/>
  <c r="X1836" i="5" s="1"/>
  <c r="E1837" i="5"/>
  <c r="X1837" i="5" s="1"/>
  <c r="E1838" i="5"/>
  <c r="X1838" i="5" s="1"/>
  <c r="E1839" i="5"/>
  <c r="E1840" i="5"/>
  <c r="X1840" i="5" s="1"/>
  <c r="E1841" i="5"/>
  <c r="E1842" i="5"/>
  <c r="E1843" i="5"/>
  <c r="X1843" i="5" s="1"/>
  <c r="E1844" i="5"/>
  <c r="X1844" i="5" s="1"/>
  <c r="E1845" i="5"/>
  <c r="X1845" i="5" s="1"/>
  <c r="E1846" i="5"/>
  <c r="E1847" i="5"/>
  <c r="E1848" i="5"/>
  <c r="E1849" i="5"/>
  <c r="E1850" i="5"/>
  <c r="E1851" i="5"/>
  <c r="X1851" i="5" s="1"/>
  <c r="E1852" i="5"/>
  <c r="X1852" i="5" s="1"/>
  <c r="E1853" i="5"/>
  <c r="E1854" i="5"/>
  <c r="X1854" i="5" s="1"/>
  <c r="E1855" i="5"/>
  <c r="E1856" i="5"/>
  <c r="E1857" i="5"/>
  <c r="X1857" i="5" s="1"/>
  <c r="E1858" i="5"/>
  <c r="E1859" i="5"/>
  <c r="X1859" i="5" s="1"/>
  <c r="E1860" i="5"/>
  <c r="X1860" i="5" s="1"/>
  <c r="E1861" i="5"/>
  <c r="E1862" i="5"/>
  <c r="E1863" i="5"/>
  <c r="E1864" i="5"/>
  <c r="E1865" i="5"/>
  <c r="E1866" i="5"/>
  <c r="E1867" i="5"/>
  <c r="X1867" i="5" s="1"/>
  <c r="E1868" i="5"/>
  <c r="X1868" i="5" s="1"/>
  <c r="E1869" i="5"/>
  <c r="E1870" i="5"/>
  <c r="E1871" i="5"/>
  <c r="E1872" i="5"/>
  <c r="E1873" i="5"/>
  <c r="X1873" i="5" s="1"/>
  <c r="E1874" i="5"/>
  <c r="X1874" i="5" s="1"/>
  <c r="E1875" i="5"/>
  <c r="X1875" i="5" s="1"/>
  <c r="E1876" i="5"/>
  <c r="X1876" i="5" s="1"/>
  <c r="E1877" i="5"/>
  <c r="X1877" i="5" s="1"/>
  <c r="E1878" i="5"/>
  <c r="X1878" i="5" s="1"/>
  <c r="E1879" i="5"/>
  <c r="E1880" i="5"/>
  <c r="E1881" i="5"/>
  <c r="X1881" i="5" s="1"/>
  <c r="E1882" i="5"/>
  <c r="X1882" i="5" s="1"/>
  <c r="E1883" i="5"/>
  <c r="X1883" i="5" s="1"/>
  <c r="E1884" i="5"/>
  <c r="X1884" i="5" s="1"/>
  <c r="E1885" i="5"/>
  <c r="X1885" i="5" s="1"/>
  <c r="E1886" i="5"/>
  <c r="X1886" i="5" s="1"/>
  <c r="E1887" i="5"/>
  <c r="E1888" i="5"/>
  <c r="E1889" i="5"/>
  <c r="X1889" i="5" s="1"/>
  <c r="E1890" i="5"/>
  <c r="E1891" i="5"/>
  <c r="X1891" i="5" s="1"/>
  <c r="E1892" i="5"/>
  <c r="X1892" i="5" s="1"/>
  <c r="E1893" i="5"/>
  <c r="X1893" i="5" s="1"/>
  <c r="E1894" i="5"/>
  <c r="X1894" i="5" s="1"/>
  <c r="E1895" i="5"/>
  <c r="E1896" i="5"/>
  <c r="E1897" i="5"/>
  <c r="E1898" i="5"/>
  <c r="X1898" i="5" s="1"/>
  <c r="E1899" i="5"/>
  <c r="X1899" i="5" s="1"/>
  <c r="E1900" i="5"/>
  <c r="X1900" i="5" s="1"/>
  <c r="E1901" i="5"/>
  <c r="X1901" i="5" s="1"/>
  <c r="E1902" i="5"/>
  <c r="X1902" i="5" s="1"/>
  <c r="E1903" i="5"/>
  <c r="E1904" i="5"/>
  <c r="E1905" i="5"/>
  <c r="X1905" i="5" s="1"/>
  <c r="E1906" i="5"/>
  <c r="X1906" i="5" s="1"/>
  <c r="E1907" i="5"/>
  <c r="X1907" i="5" s="1"/>
  <c r="E1908" i="5"/>
  <c r="X1908" i="5" s="1"/>
  <c r="E1909" i="5"/>
  <c r="X1909" i="5" s="1"/>
  <c r="E1910" i="5"/>
  <c r="E1911" i="5"/>
  <c r="E1912" i="5"/>
  <c r="E1913" i="5"/>
  <c r="E1914" i="5"/>
  <c r="E1915" i="5"/>
  <c r="X1915" i="5" s="1"/>
  <c r="E1916" i="5"/>
  <c r="X1916" i="5" s="1"/>
  <c r="E1917" i="5"/>
  <c r="X1917" i="5" s="1"/>
  <c r="E1918" i="5"/>
  <c r="E1919" i="5"/>
  <c r="E1920" i="5"/>
  <c r="X1920" i="5" s="1"/>
  <c r="E1921" i="5"/>
  <c r="X1921" i="5" s="1"/>
  <c r="E1922" i="5"/>
  <c r="E1923" i="5"/>
  <c r="X1923" i="5" s="1"/>
  <c r="E1924" i="5"/>
  <c r="X1924" i="5" s="1"/>
  <c r="E1925" i="5"/>
  <c r="X1925" i="5" s="1"/>
  <c r="E1926" i="5"/>
  <c r="E1927" i="5"/>
  <c r="E1928" i="5"/>
  <c r="X1928" i="5" s="1"/>
  <c r="E1929" i="5"/>
  <c r="X1929" i="5" s="1"/>
  <c r="E1930" i="5"/>
  <c r="E1931" i="5"/>
  <c r="X1931" i="5" s="1"/>
  <c r="E1932" i="5"/>
  <c r="X1932" i="5" s="1"/>
  <c r="E1933" i="5"/>
  <c r="X1933" i="5" s="1"/>
  <c r="E1934" i="5"/>
  <c r="E1935" i="5"/>
  <c r="E1936" i="5"/>
  <c r="E1937" i="5"/>
  <c r="X1937" i="5" s="1"/>
  <c r="E1938" i="5"/>
  <c r="E1939" i="5"/>
  <c r="X1939" i="5" s="1"/>
  <c r="E1940" i="5"/>
  <c r="X1940" i="5" s="1"/>
  <c r="E1941" i="5"/>
  <c r="X1941" i="5" s="1"/>
  <c r="E1942" i="5"/>
  <c r="X1942" i="5" s="1"/>
  <c r="E1943" i="5"/>
  <c r="E1944" i="5"/>
  <c r="X1944" i="5" s="1"/>
  <c r="E1945" i="5"/>
  <c r="X1945" i="5" s="1"/>
  <c r="E1946" i="5"/>
  <c r="E1947" i="5"/>
  <c r="X1947" i="5" s="1"/>
  <c r="E1948" i="5"/>
  <c r="X1948" i="5" s="1"/>
  <c r="E1949" i="5"/>
  <c r="X1949" i="5" s="1"/>
  <c r="E1950" i="5"/>
  <c r="E1951" i="5"/>
  <c r="E1952" i="5"/>
  <c r="X1952" i="5" s="1"/>
  <c r="E1953" i="5"/>
  <c r="X1953" i="5" s="1"/>
  <c r="E1954" i="5"/>
  <c r="E1955" i="5"/>
  <c r="X1955" i="5" s="1"/>
  <c r="E1956" i="5"/>
  <c r="X1956" i="5" s="1"/>
  <c r="E1957" i="5"/>
  <c r="X1957" i="5" s="1"/>
  <c r="E1958" i="5"/>
  <c r="E1959" i="5"/>
  <c r="E1960" i="5"/>
  <c r="X1960" i="5" s="1"/>
  <c r="E1961" i="5"/>
  <c r="X1961" i="5" s="1"/>
  <c r="E1962" i="5"/>
  <c r="E1963" i="5"/>
  <c r="X1963" i="5" s="1"/>
  <c r="E1964" i="5"/>
  <c r="X1964" i="5" s="1"/>
  <c r="E1965" i="5"/>
  <c r="X1965" i="5" s="1"/>
  <c r="E1966" i="5"/>
  <c r="E1967" i="5"/>
  <c r="E1968" i="5"/>
  <c r="X1968" i="5" s="1"/>
  <c r="E1969" i="5"/>
  <c r="X1969" i="5" s="1"/>
  <c r="E1970" i="5"/>
  <c r="E1971" i="5"/>
  <c r="X1971" i="5" s="1"/>
  <c r="E1972" i="5"/>
  <c r="X1972" i="5" s="1"/>
  <c r="E1973" i="5"/>
  <c r="X1973" i="5" s="1"/>
  <c r="E1974" i="5"/>
  <c r="X1974" i="5" s="1"/>
  <c r="E1975" i="5"/>
  <c r="E1976" i="5"/>
  <c r="X1976" i="5" s="1"/>
  <c r="E1977" i="5"/>
  <c r="X1977" i="5" s="1"/>
  <c r="E1978" i="5"/>
  <c r="E1979" i="5"/>
  <c r="X1979" i="5" s="1"/>
  <c r="E1980" i="5"/>
  <c r="X1980" i="5" s="1"/>
  <c r="E1981" i="5"/>
  <c r="X1981" i="5" s="1"/>
  <c r="E1982" i="5"/>
  <c r="E1983" i="5"/>
  <c r="E1984" i="5"/>
  <c r="X1984" i="5" s="1"/>
  <c r="E1985" i="5"/>
  <c r="X1985" i="5" s="1"/>
  <c r="E1986" i="5"/>
  <c r="E1987" i="5"/>
  <c r="X1987" i="5" s="1"/>
  <c r="E1988" i="5"/>
  <c r="X1988" i="5" s="1"/>
  <c r="E1989" i="5"/>
  <c r="X1989" i="5" s="1"/>
  <c r="E1990" i="5"/>
  <c r="X1990" i="5" s="1"/>
  <c r="E1991" i="5"/>
  <c r="E1992" i="5"/>
  <c r="E1993" i="5"/>
  <c r="X1993" i="5" s="1"/>
  <c r="E1994" i="5"/>
  <c r="E1995" i="5"/>
  <c r="X1995" i="5" s="1"/>
  <c r="E1996" i="5"/>
  <c r="X1996" i="5" s="1"/>
  <c r="E1997" i="5"/>
  <c r="X1997" i="5" s="1"/>
  <c r="E1998" i="5"/>
  <c r="X1998" i="5" s="1"/>
  <c r="E1999" i="5"/>
  <c r="E2000" i="5"/>
  <c r="X2000" i="5" s="1"/>
  <c r="E2001" i="5"/>
  <c r="X2001" i="5" s="1"/>
  <c r="E2002" i="5"/>
  <c r="E2003" i="5"/>
  <c r="X2003" i="5" s="1"/>
  <c r="E2004" i="5"/>
  <c r="X2004" i="5" s="1"/>
  <c r="E2005" i="5"/>
  <c r="X2005" i="5" s="1"/>
  <c r="E2006" i="5"/>
  <c r="E2007" i="5"/>
  <c r="E2008" i="5"/>
  <c r="E2009" i="5"/>
  <c r="X2009" i="5" s="1"/>
  <c r="E2010" i="5"/>
  <c r="E2011" i="5"/>
  <c r="X2011" i="5" s="1"/>
  <c r="E2012" i="5"/>
  <c r="X2012" i="5" s="1"/>
  <c r="E2013" i="5"/>
  <c r="X2013" i="5" s="1"/>
  <c r="E2014" i="5"/>
  <c r="X2014" i="5" s="1"/>
  <c r="E2015" i="5"/>
  <c r="E2016" i="5"/>
  <c r="E2017" i="5"/>
  <c r="X2017" i="5" s="1"/>
  <c r="E2018" i="5"/>
  <c r="E2019" i="5"/>
  <c r="X2019" i="5" s="1"/>
  <c r="E2020" i="5"/>
  <c r="X2020" i="5" s="1"/>
  <c r="E2021" i="5"/>
  <c r="X2021" i="5" s="1"/>
  <c r="E2022" i="5"/>
  <c r="E2023" i="5"/>
  <c r="E2024" i="5"/>
  <c r="X2024" i="5" s="1"/>
  <c r="E2025" i="5"/>
  <c r="X2025" i="5" s="1"/>
  <c r="E2026" i="5"/>
  <c r="E2027" i="5"/>
  <c r="X2027" i="5" s="1"/>
  <c r="E2028" i="5"/>
  <c r="X2028" i="5" s="1"/>
  <c r="E2029" i="5"/>
  <c r="X2029" i="5" s="1"/>
  <c r="E2030" i="5"/>
  <c r="E2031" i="5"/>
  <c r="E2032" i="5"/>
  <c r="X2032" i="5" s="1"/>
  <c r="E2033" i="5"/>
  <c r="E2034" i="5"/>
  <c r="E2035" i="5"/>
  <c r="X2035" i="5" s="1"/>
  <c r="E2036" i="5"/>
  <c r="X2036" i="5" s="1"/>
  <c r="E2037" i="5"/>
  <c r="X2037" i="5" s="1"/>
  <c r="E2038" i="5"/>
  <c r="E2039" i="5"/>
  <c r="E2040" i="5"/>
  <c r="X2040" i="5" s="1"/>
  <c r="E2041" i="5"/>
  <c r="X2041" i="5" s="1"/>
  <c r="E2042" i="5"/>
  <c r="E2043" i="5"/>
  <c r="X2043" i="5" s="1"/>
  <c r="E2044" i="5"/>
  <c r="X2044" i="5" s="1"/>
  <c r="E2045" i="5"/>
  <c r="X2045" i="5" s="1"/>
  <c r="E2046" i="5"/>
  <c r="E2047" i="5"/>
  <c r="E2048" i="5"/>
  <c r="X2048" i="5" s="1"/>
  <c r="E2049" i="5"/>
  <c r="E2050" i="5"/>
  <c r="E2051" i="5"/>
  <c r="X2051" i="5" s="1"/>
  <c r="E2052" i="5"/>
  <c r="X2052" i="5" s="1"/>
  <c r="E2053" i="5"/>
  <c r="X2053" i="5" s="1"/>
  <c r="E2054" i="5"/>
  <c r="E2055" i="5"/>
  <c r="E2056" i="5"/>
  <c r="X2056" i="5" s="1"/>
  <c r="E2057" i="5"/>
  <c r="X2057" i="5" s="1"/>
  <c r="E2058" i="5"/>
  <c r="E2059" i="5"/>
  <c r="X2059" i="5" s="1"/>
  <c r="E2060" i="5"/>
  <c r="X2060" i="5" s="1"/>
  <c r="E2061" i="5"/>
  <c r="X2061" i="5" s="1"/>
  <c r="E2062" i="5"/>
  <c r="E2063" i="5"/>
  <c r="E2064" i="5"/>
  <c r="X2064" i="5" s="1"/>
  <c r="E2065" i="5"/>
  <c r="X2065" i="5" s="1"/>
  <c r="E2066" i="5"/>
  <c r="E2067" i="5"/>
  <c r="X2067" i="5" s="1"/>
  <c r="E2068" i="5"/>
  <c r="X2068" i="5" s="1"/>
  <c r="E2069" i="5"/>
  <c r="E2070" i="5"/>
  <c r="X2070" i="5" s="1"/>
  <c r="E2071" i="5"/>
  <c r="E2072" i="5"/>
  <c r="X2072" i="5" s="1"/>
  <c r="E2073" i="5"/>
  <c r="X2073" i="5" s="1"/>
  <c r="E2074" i="5"/>
  <c r="E2075" i="5"/>
  <c r="X2075" i="5" s="1"/>
  <c r="E2076" i="5"/>
  <c r="X2076" i="5" s="1"/>
  <c r="E2077" i="5"/>
  <c r="E2078" i="5"/>
  <c r="X2078" i="5" s="1"/>
  <c r="E2079" i="5"/>
  <c r="E2080" i="5"/>
  <c r="X2080" i="5" s="1"/>
  <c r="E2081" i="5"/>
  <c r="X2081" i="5" s="1"/>
  <c r="E2082" i="5"/>
  <c r="E2083" i="5"/>
  <c r="X2083" i="5" s="1"/>
  <c r="E2084" i="5"/>
  <c r="X2084" i="5" s="1"/>
  <c r="E2085" i="5"/>
  <c r="X2085" i="5" s="1"/>
  <c r="E2086" i="5"/>
  <c r="X2086" i="5" s="1"/>
  <c r="E2087" i="5"/>
  <c r="X2087" i="5" s="1"/>
  <c r="E2088" i="5"/>
  <c r="X2088" i="5" s="1"/>
  <c r="E2089" i="5"/>
  <c r="X2089" i="5" s="1"/>
  <c r="E2090" i="5"/>
  <c r="E2091" i="5"/>
  <c r="X2091" i="5" s="1"/>
  <c r="E2092" i="5"/>
  <c r="X2092" i="5" s="1"/>
  <c r="E2093" i="5"/>
  <c r="X2093" i="5" s="1"/>
  <c r="E2094" i="5"/>
  <c r="X2094" i="5" s="1"/>
  <c r="E2095" i="5"/>
  <c r="E2096" i="5"/>
  <c r="X2096" i="5" s="1"/>
  <c r="E2097" i="5"/>
  <c r="X2097" i="5" s="1"/>
  <c r="E2098" i="5"/>
  <c r="E2099" i="5"/>
  <c r="X2099" i="5" s="1"/>
  <c r="E2100" i="5"/>
  <c r="X2100" i="5" s="1"/>
  <c r="E2101" i="5"/>
  <c r="X2101" i="5" s="1"/>
  <c r="E2102" i="5"/>
  <c r="X2102" i="5" s="1"/>
  <c r="E2103" i="5"/>
  <c r="E2104" i="5"/>
  <c r="X2104" i="5" s="1"/>
  <c r="E2105" i="5"/>
  <c r="X2105" i="5" s="1"/>
  <c r="E2106" i="5"/>
  <c r="E2107" i="5"/>
  <c r="X2107" i="5" s="1"/>
  <c r="E2108" i="5"/>
  <c r="X2108" i="5" s="1"/>
  <c r="E2109" i="5"/>
  <c r="X2109" i="5" s="1"/>
  <c r="E2110" i="5"/>
  <c r="X2110" i="5" s="1"/>
  <c r="E2111" i="5"/>
  <c r="E2112" i="5"/>
  <c r="X2112" i="5" s="1"/>
  <c r="E2113" i="5"/>
  <c r="X2113" i="5" s="1"/>
  <c r="E2114" i="5"/>
  <c r="E2115" i="5"/>
  <c r="X2115" i="5" s="1"/>
  <c r="E2116" i="5"/>
  <c r="X2116" i="5" s="1"/>
  <c r="E2117" i="5"/>
  <c r="X2117" i="5" s="1"/>
  <c r="E2118" i="5"/>
  <c r="X2118" i="5" s="1"/>
  <c r="E2119" i="5"/>
  <c r="E2120" i="5"/>
  <c r="X2120" i="5" s="1"/>
  <c r="E2121" i="5"/>
  <c r="X2121" i="5" s="1"/>
  <c r="E2122" i="5"/>
  <c r="X2122" i="5" s="1"/>
  <c r="E2123" i="5"/>
  <c r="X2123" i="5" s="1"/>
  <c r="E2124" i="5"/>
  <c r="X2124" i="5" s="1"/>
  <c r="E2125" i="5"/>
  <c r="X2125" i="5" s="1"/>
  <c r="E2126" i="5"/>
  <c r="X2126" i="5" s="1"/>
  <c r="E2127" i="5"/>
  <c r="E2128" i="5"/>
  <c r="X2128" i="5" s="1"/>
  <c r="E2129" i="5"/>
  <c r="X2129" i="5" s="1"/>
  <c r="E2130" i="5"/>
  <c r="E2131" i="5"/>
  <c r="X2131" i="5" s="1"/>
  <c r="E2132" i="5"/>
  <c r="X2132" i="5" s="1"/>
  <c r="E2133" i="5"/>
  <c r="E2134" i="5"/>
  <c r="X2134" i="5" s="1"/>
  <c r="E2135" i="5"/>
  <c r="E2136" i="5"/>
  <c r="E2137" i="5"/>
  <c r="X2137" i="5" s="1"/>
  <c r="E2138" i="5"/>
  <c r="E2139" i="5"/>
  <c r="X2139" i="5" s="1"/>
  <c r="E2140" i="5"/>
  <c r="X2140" i="5" s="1"/>
  <c r="E2141" i="5"/>
  <c r="X2141" i="5" s="1"/>
  <c r="E2142" i="5"/>
  <c r="X2142" i="5" s="1"/>
  <c r="E2143" i="5"/>
  <c r="E2144" i="5"/>
  <c r="E2145" i="5"/>
  <c r="X2145" i="5" s="1"/>
  <c r="E2146" i="5"/>
  <c r="E2147" i="5"/>
  <c r="X2147" i="5" s="1"/>
  <c r="E2148" i="5"/>
  <c r="X2148" i="5" s="1"/>
  <c r="E2149" i="5"/>
  <c r="X2149" i="5" s="1"/>
  <c r="E2150" i="5"/>
  <c r="X2150" i="5" s="1"/>
  <c r="E2151" i="5"/>
  <c r="E2152" i="5"/>
  <c r="X2152" i="5" s="1"/>
  <c r="E2153" i="5"/>
  <c r="X2153" i="5" s="1"/>
  <c r="E2154" i="5"/>
  <c r="E2155" i="5"/>
  <c r="X2155" i="5" s="1"/>
  <c r="E2156" i="5"/>
  <c r="X2156" i="5" s="1"/>
  <c r="E2157" i="5"/>
  <c r="E2158" i="5"/>
  <c r="X2158" i="5" s="1"/>
  <c r="E2159" i="5"/>
  <c r="E2160" i="5"/>
  <c r="X2160" i="5" s="1"/>
  <c r="E2161" i="5"/>
  <c r="X2161" i="5" s="1"/>
  <c r="E2162" i="5"/>
  <c r="E2163" i="5"/>
  <c r="X2163" i="5" s="1"/>
  <c r="E2164" i="5"/>
  <c r="X2164" i="5" s="1"/>
  <c r="E2165" i="5"/>
  <c r="E2166" i="5"/>
  <c r="X2166" i="5" s="1"/>
  <c r="E2167" i="5"/>
  <c r="E2168" i="5"/>
  <c r="E2169" i="5"/>
  <c r="X2169" i="5" s="1"/>
  <c r="E2170" i="5"/>
  <c r="E2171" i="5"/>
  <c r="X2171" i="5" s="1"/>
  <c r="E2172" i="5"/>
  <c r="X2172" i="5" s="1"/>
  <c r="E2173" i="5"/>
  <c r="X2173" i="5" s="1"/>
  <c r="E2174" i="5"/>
  <c r="X2174" i="5" s="1"/>
  <c r="E2175" i="5"/>
  <c r="E2176" i="5"/>
  <c r="E2177" i="5"/>
  <c r="X2177" i="5" s="1"/>
  <c r="E2178" i="5"/>
  <c r="X2178" i="5" s="1"/>
  <c r="E2179" i="5"/>
  <c r="X2179" i="5" s="1"/>
  <c r="E2180" i="5"/>
  <c r="X2180" i="5" s="1"/>
  <c r="E2181" i="5"/>
  <c r="X2181" i="5" s="1"/>
  <c r="E2182" i="5"/>
  <c r="X2182" i="5" s="1"/>
  <c r="E2183" i="5"/>
  <c r="E2184" i="5"/>
  <c r="E2185" i="5"/>
  <c r="X2185" i="5" s="1"/>
  <c r="E2186" i="5"/>
  <c r="E2187" i="5"/>
  <c r="X2187" i="5" s="1"/>
  <c r="E2188" i="5"/>
  <c r="X2188" i="5" s="1"/>
  <c r="E2189" i="5"/>
  <c r="E2190" i="5"/>
  <c r="X2190" i="5" s="1"/>
  <c r="E2191" i="5"/>
  <c r="E2192" i="5"/>
  <c r="E2193" i="5"/>
  <c r="X2193" i="5" s="1"/>
  <c r="E2194" i="5"/>
  <c r="X2194" i="5" s="1"/>
  <c r="E2195" i="5"/>
  <c r="X2195" i="5" s="1"/>
  <c r="E2196" i="5"/>
  <c r="X2196" i="5" s="1"/>
  <c r="E2197" i="5"/>
  <c r="X2197" i="5" s="1"/>
  <c r="E2198" i="5"/>
  <c r="E2199" i="5"/>
  <c r="E2200" i="5"/>
  <c r="E2201" i="5"/>
  <c r="X2201" i="5" s="1"/>
  <c r="E2202" i="5"/>
  <c r="X2202" i="5" s="1"/>
  <c r="E2203" i="5"/>
  <c r="X2203" i="5" s="1"/>
  <c r="E2204" i="5"/>
  <c r="X2204" i="5" s="1"/>
  <c r="E2205" i="5"/>
  <c r="X2205" i="5" s="1"/>
  <c r="E2206" i="5"/>
  <c r="X2206" i="5" s="1"/>
  <c r="E2207" i="5"/>
  <c r="E2208" i="5"/>
  <c r="X2208" i="5" s="1"/>
  <c r="E2209" i="5"/>
  <c r="X2209" i="5" s="1"/>
  <c r="E2210" i="5"/>
  <c r="X2210" i="5" s="1"/>
  <c r="E2211" i="5"/>
  <c r="X2211" i="5" s="1"/>
  <c r="E2212" i="5"/>
  <c r="X2212" i="5" s="1"/>
  <c r="E2213" i="5"/>
  <c r="X2213" i="5" s="1"/>
  <c r="E2214" i="5"/>
  <c r="X2214" i="5" s="1"/>
  <c r="E2215" i="5"/>
  <c r="E2216" i="5"/>
  <c r="X2216" i="5" s="1"/>
  <c r="E2217" i="5"/>
  <c r="X2217" i="5" s="1"/>
  <c r="E2218" i="5"/>
  <c r="E2219" i="5"/>
  <c r="X2219" i="5" s="1"/>
  <c r="E2220" i="5"/>
  <c r="X2220" i="5" s="1"/>
  <c r="E2221" i="5"/>
  <c r="X2221" i="5" s="1"/>
  <c r="E2222" i="5"/>
  <c r="X2222" i="5" s="1"/>
  <c r="E2223" i="5"/>
  <c r="E2224" i="5"/>
  <c r="X2224" i="5" s="1"/>
  <c r="E2225" i="5"/>
  <c r="X2225" i="5" s="1"/>
  <c r="E2226" i="5"/>
  <c r="E2227" i="5"/>
  <c r="X2227" i="5" s="1"/>
  <c r="E2228" i="5"/>
  <c r="X2228" i="5" s="1"/>
  <c r="E2229" i="5"/>
  <c r="X2229" i="5" s="1"/>
  <c r="E2230" i="5"/>
  <c r="X2230" i="5" s="1"/>
  <c r="E2231" i="5"/>
  <c r="E2232" i="5"/>
  <c r="E2233" i="5"/>
  <c r="E2234" i="5"/>
  <c r="E2235" i="5"/>
  <c r="X2235" i="5" s="1"/>
  <c r="E2236" i="5"/>
  <c r="X2236" i="5" s="1"/>
  <c r="E2237" i="5"/>
  <c r="X2237" i="5" s="1"/>
  <c r="E2238" i="5"/>
  <c r="X2238" i="5" s="1"/>
  <c r="E2239" i="5"/>
  <c r="E2240" i="5"/>
  <c r="X2240" i="5" s="1"/>
  <c r="E2241" i="5"/>
  <c r="E2242" i="5"/>
  <c r="E2243" i="5"/>
  <c r="X2243" i="5" s="1"/>
  <c r="E2244" i="5"/>
  <c r="X2244" i="5" s="1"/>
  <c r="E2245" i="5"/>
  <c r="X2245" i="5" s="1"/>
  <c r="E2246" i="5"/>
  <c r="E2247" i="5"/>
  <c r="E2248" i="5"/>
  <c r="X2248" i="5" s="1"/>
  <c r="E2249" i="5"/>
  <c r="X2249" i="5" s="1"/>
  <c r="E2250" i="5"/>
  <c r="E2251" i="5"/>
  <c r="X2251" i="5" s="1"/>
  <c r="E2252" i="5"/>
  <c r="X2252" i="5" s="1"/>
  <c r="E2253" i="5"/>
  <c r="E2254" i="5"/>
  <c r="X2254" i="5" s="1"/>
  <c r="E2255" i="5"/>
  <c r="E2256" i="5"/>
  <c r="X2256" i="5" s="1"/>
  <c r="E2257" i="5"/>
  <c r="E2258" i="5"/>
  <c r="E2259" i="5"/>
  <c r="X2259" i="5" s="1"/>
  <c r="E2260" i="5"/>
  <c r="X2260" i="5" s="1"/>
  <c r="E2261" i="5"/>
  <c r="X2261" i="5" s="1"/>
  <c r="E2262" i="5"/>
  <c r="E2263" i="5"/>
  <c r="E2264" i="5"/>
  <c r="X2264" i="5" s="1"/>
  <c r="E2265" i="5"/>
  <c r="E2266" i="5"/>
  <c r="E2267" i="5"/>
  <c r="X2267" i="5" s="1"/>
  <c r="E2268" i="5"/>
  <c r="X2268" i="5" s="1"/>
  <c r="E2269" i="5"/>
  <c r="X2269" i="5" s="1"/>
  <c r="E2270" i="5"/>
  <c r="X2270" i="5" s="1"/>
  <c r="E2271" i="5"/>
  <c r="E2272" i="5"/>
  <c r="X2272" i="5" s="1"/>
  <c r="E2273" i="5"/>
  <c r="E2274" i="5"/>
  <c r="X2274" i="5" s="1"/>
  <c r="E2275" i="5"/>
  <c r="X2275" i="5" s="1"/>
  <c r="E2276" i="5"/>
  <c r="X2276" i="5" s="1"/>
  <c r="E2277" i="5"/>
  <c r="X2277" i="5" s="1"/>
  <c r="E2278" i="5"/>
  <c r="X2278" i="5" s="1"/>
  <c r="E2279" i="5"/>
  <c r="E2280" i="5"/>
  <c r="X2280" i="5" s="1"/>
  <c r="E2281" i="5"/>
  <c r="E2282" i="5"/>
  <c r="X2282" i="5" s="1"/>
  <c r="E2283" i="5"/>
  <c r="X2283" i="5" s="1"/>
  <c r="E2284" i="5"/>
  <c r="X2284" i="5" s="1"/>
  <c r="E2285" i="5"/>
  <c r="X2285" i="5" s="1"/>
  <c r="E2286" i="5"/>
  <c r="X2286" i="5" s="1"/>
  <c r="E2287" i="5"/>
  <c r="E2288" i="5"/>
  <c r="X2288" i="5" s="1"/>
  <c r="E2289" i="5"/>
  <c r="X2289" i="5" s="1"/>
  <c r="E2290" i="5"/>
  <c r="E2291" i="5"/>
  <c r="X2291" i="5" s="1"/>
  <c r="E2292" i="5"/>
  <c r="X2292" i="5" s="1"/>
  <c r="E2293" i="5"/>
  <c r="X2293" i="5" s="1"/>
  <c r="E2294" i="5"/>
  <c r="X2294" i="5" s="1"/>
  <c r="E2295" i="5"/>
  <c r="E2296" i="5"/>
  <c r="X2296" i="5" s="1"/>
  <c r="E2297" i="5"/>
  <c r="X2297" i="5" s="1"/>
  <c r="E2298" i="5"/>
  <c r="E2299" i="5"/>
  <c r="X2299" i="5" s="1"/>
  <c r="E2300" i="5"/>
  <c r="X2300" i="5" s="1"/>
  <c r="E2301" i="5"/>
  <c r="E2302" i="5"/>
  <c r="X2302" i="5" s="1"/>
  <c r="E2303" i="5"/>
  <c r="E2304" i="5"/>
  <c r="E2305" i="5"/>
  <c r="E2306" i="5"/>
  <c r="X2306" i="5" s="1"/>
  <c r="E2307" i="5"/>
  <c r="X2307" i="5" s="1"/>
  <c r="E2308" i="5"/>
  <c r="X2308" i="5" s="1"/>
  <c r="E2309" i="5"/>
  <c r="X2309" i="5" s="1"/>
  <c r="E2310" i="5"/>
  <c r="E2311" i="5"/>
  <c r="E2312" i="5"/>
  <c r="X2312" i="5" s="1"/>
  <c r="E2313" i="5"/>
  <c r="X2313" i="5" s="1"/>
  <c r="E2314" i="5"/>
  <c r="E2315" i="5"/>
  <c r="X2315" i="5" s="1"/>
  <c r="E2316" i="5"/>
  <c r="X2316" i="5" s="1"/>
  <c r="E2317" i="5"/>
  <c r="X2317" i="5" s="1"/>
  <c r="E2318" i="5"/>
  <c r="E2319" i="5"/>
  <c r="E2320" i="5"/>
  <c r="X2320" i="5" s="1"/>
  <c r="E2321" i="5"/>
  <c r="X2321" i="5" s="1"/>
  <c r="E2322" i="5"/>
  <c r="X2322" i="5" s="1"/>
  <c r="E2323" i="5"/>
  <c r="X2323" i="5" s="1"/>
  <c r="E2324" i="5"/>
  <c r="X2324" i="5" s="1"/>
  <c r="E2325" i="5"/>
  <c r="E2326" i="5"/>
  <c r="E2327" i="5"/>
  <c r="E2328" i="5"/>
  <c r="X2328" i="5" s="1"/>
  <c r="E2329" i="5"/>
  <c r="X2329" i="5" s="1"/>
  <c r="E2330" i="5"/>
  <c r="E2331" i="5"/>
  <c r="X2331" i="5" s="1"/>
  <c r="E2332" i="5"/>
  <c r="X2332" i="5" s="1"/>
  <c r="E2333" i="5"/>
  <c r="X2333" i="5" s="1"/>
  <c r="E2334" i="5"/>
  <c r="E2335" i="5"/>
  <c r="E2336" i="5"/>
  <c r="X2336" i="5" s="1"/>
  <c r="E2337" i="5"/>
  <c r="X2337" i="5" s="1"/>
  <c r="E2338" i="5"/>
  <c r="X2338" i="5" s="1"/>
  <c r="E2339" i="5"/>
  <c r="X2339" i="5" s="1"/>
  <c r="E2340" i="5"/>
  <c r="X2340" i="5" s="1"/>
  <c r="E2341" i="5"/>
  <c r="E2342" i="5"/>
  <c r="X2342" i="5" s="1"/>
  <c r="E2343" i="5"/>
  <c r="E2344" i="5"/>
  <c r="E2345" i="5"/>
  <c r="X2345" i="5" s="1"/>
  <c r="E2346" i="5"/>
  <c r="E2347" i="5"/>
  <c r="X2347" i="5" s="1"/>
  <c r="E2348" i="5"/>
  <c r="X2348" i="5" s="1"/>
  <c r="E2349" i="5"/>
  <c r="X2349" i="5" s="1"/>
  <c r="E2350" i="5"/>
  <c r="X2350" i="5" s="1"/>
  <c r="E2351" i="5"/>
  <c r="X2351" i="5" s="1"/>
  <c r="E2352" i="5"/>
  <c r="E2353" i="5"/>
  <c r="X2353" i="5" s="1"/>
  <c r="E2354" i="5"/>
  <c r="X2354" i="5" s="1"/>
  <c r="E2355" i="5"/>
  <c r="X2355" i="5" s="1"/>
  <c r="E2356" i="5"/>
  <c r="X2356" i="5" s="1"/>
  <c r="E2357" i="5"/>
  <c r="X2357" i="5" s="1"/>
  <c r="E2358" i="5"/>
  <c r="X2358" i="5" s="1"/>
  <c r="E2359" i="5"/>
  <c r="X2359" i="5" s="1"/>
  <c r="E2360" i="5"/>
  <c r="E2361" i="5"/>
  <c r="E2362" i="5"/>
  <c r="E2363" i="5"/>
  <c r="X2363" i="5" s="1"/>
  <c r="E2364" i="5"/>
  <c r="X2364" i="5" s="1"/>
  <c r="E2365" i="5"/>
  <c r="X2365" i="5" s="1"/>
  <c r="E2366" i="5"/>
  <c r="X2366" i="5" s="1"/>
  <c r="E2367" i="5"/>
  <c r="X2367" i="5" s="1"/>
  <c r="E2368" i="5"/>
  <c r="X2368" i="5" s="1"/>
  <c r="E2369" i="5"/>
  <c r="E2370" i="5"/>
  <c r="E2371" i="5"/>
  <c r="X2371" i="5" s="1"/>
  <c r="E2372" i="5"/>
  <c r="X2372" i="5" s="1"/>
  <c r="E2373" i="5"/>
  <c r="X2373" i="5" s="1"/>
  <c r="E2374" i="5"/>
  <c r="X2374" i="5" s="1"/>
  <c r="E2375" i="5"/>
  <c r="X2375" i="5" s="1"/>
  <c r="E2376" i="5"/>
  <c r="X2376" i="5" s="1"/>
  <c r="E2377" i="5"/>
  <c r="X2377" i="5" s="1"/>
  <c r="E2378" i="5"/>
  <c r="E2379" i="5"/>
  <c r="X2379" i="5" s="1"/>
  <c r="E2380" i="5"/>
  <c r="X2380" i="5" s="1"/>
  <c r="E2381" i="5"/>
  <c r="E2382" i="5"/>
  <c r="X2382" i="5" s="1"/>
  <c r="E2383" i="5"/>
  <c r="E2384" i="5"/>
  <c r="X2384" i="5" s="1"/>
  <c r="E2385" i="5"/>
  <c r="X2385" i="5" s="1"/>
  <c r="E2386" i="5"/>
  <c r="E2387" i="5"/>
  <c r="X2387" i="5" s="1"/>
  <c r="E2388" i="5"/>
  <c r="X2388" i="5" s="1"/>
  <c r="E2389" i="5"/>
  <c r="X2389" i="5" s="1"/>
  <c r="E2390" i="5"/>
  <c r="X2390" i="5" s="1"/>
  <c r="E2391" i="5"/>
  <c r="E2392" i="5"/>
  <c r="E2393" i="5"/>
  <c r="X2393" i="5" s="1"/>
  <c r="E2394" i="5"/>
  <c r="E2395" i="5"/>
  <c r="X2395" i="5" s="1"/>
  <c r="E2396" i="5"/>
  <c r="X2396" i="5" s="1"/>
  <c r="E2397" i="5"/>
  <c r="X2397" i="5" s="1"/>
  <c r="E2398" i="5"/>
  <c r="X2398" i="5" s="1"/>
  <c r="E2399" i="5"/>
  <c r="E2400" i="5"/>
  <c r="E2401" i="5"/>
  <c r="X2401" i="5" s="1"/>
  <c r="E2402" i="5"/>
  <c r="E2403" i="5"/>
  <c r="X2403" i="5" s="1"/>
  <c r="E2404" i="5"/>
  <c r="X2404" i="5" s="1"/>
  <c r="E2405" i="5"/>
  <c r="X2405" i="5" s="1"/>
  <c r="E2406" i="5"/>
  <c r="E2407" i="5"/>
  <c r="E2408" i="5"/>
  <c r="E2409" i="5"/>
  <c r="X2409" i="5" s="1"/>
  <c r="E2410" i="5"/>
  <c r="E2411" i="5"/>
  <c r="X2411" i="5" s="1"/>
  <c r="E2412" i="5"/>
  <c r="X2412" i="5" s="1"/>
  <c r="E2413" i="5"/>
  <c r="X2413" i="5" s="1"/>
  <c r="E2414" i="5"/>
  <c r="E2415" i="5"/>
  <c r="E2416" i="5"/>
  <c r="E2417" i="5"/>
  <c r="E2418" i="5"/>
  <c r="E2419" i="5"/>
  <c r="X2419" i="5" s="1"/>
  <c r="E2420" i="5"/>
  <c r="X2420" i="5" s="1"/>
  <c r="E2421" i="5"/>
  <c r="X2421" i="5" s="1"/>
  <c r="E2422" i="5"/>
  <c r="E2423" i="5"/>
  <c r="E2424" i="5"/>
  <c r="E2425" i="5"/>
  <c r="X2425" i="5" s="1"/>
  <c r="E2426" i="5"/>
  <c r="E2427" i="5"/>
  <c r="X2427" i="5" s="1"/>
  <c r="E2428" i="5"/>
  <c r="X2428" i="5" s="1"/>
  <c r="E2429" i="5"/>
  <c r="X2429" i="5" s="1"/>
  <c r="E2430" i="5"/>
  <c r="E2431" i="5"/>
  <c r="E2432" i="5"/>
  <c r="X2432" i="5" s="1"/>
  <c r="E2433" i="5"/>
  <c r="X2433" i="5" s="1"/>
  <c r="E2434" i="5"/>
  <c r="E2435" i="5"/>
  <c r="X2435" i="5" s="1"/>
  <c r="E2436" i="5"/>
  <c r="X2436" i="5" s="1"/>
  <c r="E2437" i="5"/>
  <c r="X2437" i="5" s="1"/>
  <c r="E2438" i="5"/>
  <c r="X2438" i="5" s="1"/>
  <c r="E2439" i="5"/>
  <c r="E2440" i="5"/>
  <c r="X2440" i="5" s="1"/>
  <c r="E2441" i="5"/>
  <c r="X2441" i="5" s="1"/>
  <c r="E2442" i="5"/>
  <c r="E2443" i="5"/>
  <c r="X2443" i="5" s="1"/>
  <c r="E2444" i="5"/>
  <c r="X2444" i="5" s="1"/>
  <c r="E2445" i="5"/>
  <c r="X2445" i="5" s="1"/>
  <c r="E2446" i="5"/>
  <c r="X2446" i="5" s="1"/>
  <c r="E2447" i="5"/>
  <c r="E2448" i="5"/>
  <c r="E2449" i="5"/>
  <c r="X2449" i="5" s="1"/>
  <c r="E2450" i="5"/>
  <c r="X2450" i="5" s="1"/>
  <c r="E2451" i="5"/>
  <c r="X2451" i="5" s="1"/>
  <c r="E2452" i="5"/>
  <c r="X2452" i="5" s="1"/>
  <c r="E2453" i="5"/>
  <c r="X2453" i="5" s="1"/>
  <c r="E2454" i="5"/>
  <c r="E2455" i="5"/>
  <c r="E2456" i="5"/>
  <c r="X2456" i="5" s="1"/>
  <c r="E2457" i="5"/>
  <c r="X2457" i="5" s="1"/>
  <c r="E2458" i="5"/>
  <c r="E2459" i="5"/>
  <c r="X2459" i="5" s="1"/>
  <c r="E2460" i="5"/>
  <c r="X2460" i="5" s="1"/>
  <c r="E2461" i="5"/>
  <c r="X2461" i="5" s="1"/>
  <c r="E2462" i="5"/>
  <c r="X2462" i="5" s="1"/>
  <c r="E2463" i="5"/>
  <c r="E2464" i="5"/>
  <c r="X2464" i="5" s="1"/>
  <c r="E2465" i="5"/>
  <c r="X2465" i="5" s="1"/>
  <c r="E2466" i="5"/>
  <c r="E2467" i="5"/>
  <c r="X2467" i="5" s="1"/>
  <c r="E2468" i="5"/>
  <c r="X2468" i="5" s="1"/>
  <c r="E2469" i="5"/>
  <c r="E2470" i="5"/>
  <c r="E2471" i="5"/>
  <c r="E2472" i="5"/>
  <c r="E2473" i="5"/>
  <c r="X2473" i="5" s="1"/>
  <c r="E2474" i="5"/>
  <c r="X2474" i="5" s="1"/>
  <c r="E2475" i="5"/>
  <c r="X2475" i="5" s="1"/>
  <c r="E2476" i="5"/>
  <c r="X2476" i="5" s="1"/>
  <c r="E2477" i="5"/>
  <c r="X2477" i="5" s="1"/>
  <c r="E2478" i="5"/>
  <c r="X2478" i="5" s="1"/>
  <c r="E2479" i="5"/>
  <c r="E2480" i="5"/>
  <c r="X2480" i="5" s="1"/>
  <c r="E2481" i="5"/>
  <c r="X2481" i="5" s="1"/>
  <c r="E2482" i="5"/>
  <c r="X2482" i="5" s="1"/>
  <c r="E2483" i="5"/>
  <c r="X2483" i="5" s="1"/>
  <c r="E2484" i="5"/>
  <c r="X2484" i="5" s="1"/>
  <c r="E2485" i="5"/>
  <c r="X2485" i="5" s="1"/>
  <c r="E2486" i="5"/>
  <c r="E2487" i="5"/>
  <c r="E2488" i="5"/>
  <c r="X2488" i="5" s="1"/>
  <c r="E2489" i="5"/>
  <c r="X2489" i="5" s="1"/>
  <c r="E2490" i="5"/>
  <c r="E2491" i="5"/>
  <c r="X2491" i="5" s="1"/>
  <c r="E2492" i="5"/>
  <c r="X2492" i="5" s="1"/>
  <c r="E2493" i="5"/>
  <c r="E2494" i="5"/>
  <c r="E2495" i="5"/>
  <c r="E2496" i="5"/>
  <c r="E2497" i="5"/>
  <c r="E2498" i="5"/>
  <c r="E2499" i="5"/>
  <c r="E2500" i="5"/>
  <c r="E2501" i="5"/>
  <c r="E2502" i="5"/>
  <c r="E2503" i="5"/>
  <c r="E2504" i="5"/>
  <c r="X2504" i="5" s="1"/>
  <c r="V6"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R48" i="5" s="1"/>
  <c r="V49" i="5"/>
  <c r="V50" i="5"/>
  <c r="V51" i="5"/>
  <c r="V52" i="5"/>
  <c r="V53" i="5"/>
  <c r="V54" i="5"/>
  <c r="V55" i="5"/>
  <c r="V56" i="5"/>
  <c r="V57" i="5"/>
  <c r="V58" i="5"/>
  <c r="V59" i="5"/>
  <c r="V60" i="5"/>
  <c r="V61" i="5"/>
  <c r="V62" i="5"/>
  <c r="V63" i="5"/>
  <c r="V64" i="5"/>
  <c r="R64" i="5" s="1"/>
  <c r="V65" i="5"/>
  <c r="V66" i="5"/>
  <c r="V67" i="5"/>
  <c r="V68" i="5"/>
  <c r="V69" i="5"/>
  <c r="V70" i="5"/>
  <c r="V71" i="5"/>
  <c r="V72" i="5"/>
  <c r="V73" i="5"/>
  <c r="V74" i="5"/>
  <c r="V75" i="5"/>
  <c r="V76" i="5"/>
  <c r="V77" i="5"/>
  <c r="V78" i="5"/>
  <c r="V79" i="5"/>
  <c r="V80" i="5"/>
  <c r="R80" i="5" s="1"/>
  <c r="V81" i="5"/>
  <c r="V82" i="5"/>
  <c r="V83" i="5"/>
  <c r="V84" i="5"/>
  <c r="V85" i="5"/>
  <c r="V86" i="5"/>
  <c r="V87" i="5"/>
  <c r="V88" i="5"/>
  <c r="V89" i="5"/>
  <c r="V90" i="5"/>
  <c r="V91" i="5"/>
  <c r="V92" i="5"/>
  <c r="V93" i="5"/>
  <c r="V94" i="5"/>
  <c r="V95" i="5"/>
  <c r="V96" i="5"/>
  <c r="R96" i="5" s="1"/>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R131" i="5" s="1"/>
  <c r="V132" i="5"/>
  <c r="V133" i="5"/>
  <c r="V134" i="5"/>
  <c r="V135" i="5"/>
  <c r="V136" i="5"/>
  <c r="V137" i="5"/>
  <c r="V138" i="5"/>
  <c r="V139" i="5"/>
  <c r="R139" i="5" s="1"/>
  <c r="V140" i="5"/>
  <c r="V141" i="5"/>
  <c r="V142" i="5"/>
  <c r="V143" i="5"/>
  <c r="V144" i="5"/>
  <c r="R144" i="5" s="1"/>
  <c r="V145" i="5"/>
  <c r="V146" i="5"/>
  <c r="V147" i="5"/>
  <c r="R147" i="5" s="1"/>
  <c r="V148" i="5"/>
  <c r="V149" i="5"/>
  <c r="V150" i="5"/>
  <c r="V151" i="5"/>
  <c r="V152" i="5"/>
  <c r="V153" i="5"/>
  <c r="V154" i="5"/>
  <c r="V155" i="5"/>
  <c r="R155" i="5" s="1"/>
  <c r="V156" i="5"/>
  <c r="V157" i="5"/>
  <c r="V158" i="5"/>
  <c r="V159" i="5"/>
  <c r="V160" i="5"/>
  <c r="V161" i="5"/>
  <c r="R161" i="5" s="1"/>
  <c r="V162"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c r="B55" i="6"/>
  <c r="G55" i="6" s="1"/>
  <c r="B54" i="6"/>
  <c r="G54" i="6"/>
  <c r="B17" i="6"/>
  <c r="B16" i="6"/>
  <c r="F21" i="6" s="1"/>
  <c r="B15" i="6"/>
  <c r="B14" i="6"/>
  <c r="G14" i="6" s="1"/>
  <c r="H14" i="6" s="1"/>
  <c r="H13" i="6"/>
  <c r="B12" i="6"/>
  <c r="G12" i="6" s="1"/>
  <c r="H12" i="6" s="1"/>
  <c r="D12" i="6" s="1"/>
  <c r="B11" i="6"/>
  <c r="G11" i="6" s="1"/>
  <c r="H11" i="6" s="1"/>
  <c r="D11" i="6" s="1"/>
  <c r="G10" i="6"/>
  <c r="H10" i="6" s="1"/>
  <c r="D10" i="6" s="1"/>
  <c r="G9" i="6"/>
  <c r="H9" i="6"/>
  <c r="B8" i="6"/>
  <c r="G8" i="6" s="1"/>
  <c r="H8" i="6" s="1"/>
  <c r="B7" i="6"/>
  <c r="G7" i="6"/>
  <c r="H7" i="6" s="1"/>
  <c r="D7" i="6" s="1"/>
  <c r="B6" i="6"/>
  <c r="G6" i="6"/>
  <c r="B5" i="6"/>
  <c r="F6" i="6"/>
  <c r="H6" i="6" s="1"/>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R157" i="5"/>
  <c r="R153" i="5"/>
  <c r="R141" i="5"/>
  <c r="R137" i="5"/>
  <c r="R121" i="5"/>
  <c r="X106" i="5"/>
  <c r="R98" i="5"/>
  <c r="R92" i="5"/>
  <c r="R88" i="5"/>
  <c r="R85" i="5"/>
  <c r="R84" i="5"/>
  <c r="R82" i="5"/>
  <c r="R81" i="5"/>
  <c r="R78" i="5"/>
  <c r="R76" i="5"/>
  <c r="R72" i="5"/>
  <c r="R69" i="5"/>
  <c r="R68" i="5"/>
  <c r="R66" i="5"/>
  <c r="R65" i="5"/>
  <c r="R62" i="5"/>
  <c r="R60" i="5"/>
  <c r="R56" i="5"/>
  <c r="R53" i="5"/>
  <c r="R52" i="5"/>
  <c r="R50" i="5"/>
  <c r="R49" i="5"/>
  <c r="R46" i="5"/>
  <c r="R45" i="5"/>
  <c r="R44" i="5"/>
  <c r="X42" i="5"/>
  <c r="R40" i="5"/>
  <c r="R37" i="5"/>
  <c r="R36" i="5"/>
  <c r="R34" i="5"/>
  <c r="R33" i="5"/>
  <c r="R32" i="5"/>
  <c r="R24" i="5"/>
  <c r="R20" i="5"/>
  <c r="AB18" i="5"/>
  <c r="R6" i="5"/>
  <c r="AB6" i="5"/>
  <c r="B90" i="4"/>
  <c r="H67" i="4"/>
  <c r="P47" i="4"/>
  <c r="B47" i="4" s="1"/>
  <c r="A32" i="6" s="1"/>
  <c r="P46" i="4"/>
  <c r="P45" i="4"/>
  <c r="P44" i="4"/>
  <c r="P43" i="4"/>
  <c r="Q43" i="4" s="1"/>
  <c r="P41" i="4"/>
  <c r="P40" i="4"/>
  <c r="B40" i="4" s="1"/>
  <c r="B58" i="4" s="1"/>
  <c r="A41" i="6" s="1"/>
  <c r="P39" i="4"/>
  <c r="P38" i="4"/>
  <c r="P37" i="4"/>
  <c r="Q37" i="4" s="1"/>
  <c r="P35" i="4"/>
  <c r="P34" i="4"/>
  <c r="P33" i="4"/>
  <c r="P32" i="4"/>
  <c r="P31" i="4"/>
  <c r="Q31" i="4" s="1"/>
  <c r="P29" i="4"/>
  <c r="P28" i="4"/>
  <c r="B28" i="4" s="1"/>
  <c r="A16" i="6" s="1"/>
  <c r="P27" i="4"/>
  <c r="P26" i="4"/>
  <c r="D11" i="4"/>
  <c r="A5" i="4"/>
  <c r="Q4" i="5"/>
  <c r="S213"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J235" i="5"/>
  <c r="F235" i="5"/>
  <c r="H1753" i="5"/>
  <c r="I764" i="5"/>
  <c r="I2158" i="5"/>
  <c r="R70"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AB24"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X25" i="5"/>
  <c r="R97" i="5"/>
  <c r="X97" i="5"/>
  <c r="X79" i="5"/>
  <c r="X47" i="5"/>
  <c r="R127" i="5"/>
  <c r="X127" i="5"/>
  <c r="T895" i="5"/>
  <c r="AB895" i="5"/>
  <c r="S895" i="5"/>
  <c r="AB1863" i="5"/>
  <c r="T1863" i="5"/>
  <c r="S1863" i="5"/>
  <c r="R54" i="5"/>
  <c r="R74" i="5"/>
  <c r="R189" i="5"/>
  <c r="AB210" i="5"/>
  <c r="R225" i="5"/>
  <c r="F225" i="5"/>
  <c r="F309" i="5"/>
  <c r="F357" i="5"/>
  <c r="R463" i="5"/>
  <c r="F586" i="5"/>
  <c r="I714" i="5"/>
  <c r="J714" i="5"/>
  <c r="T738" i="5"/>
  <c r="S738" i="5"/>
  <c r="R94" i="5"/>
  <c r="AB170" i="5"/>
  <c r="H452" i="5"/>
  <c r="F452" i="5"/>
  <c r="S1497" i="5"/>
  <c r="T1497" i="5"/>
  <c r="X26" i="5"/>
  <c r="X63" i="5"/>
  <c r="R237" i="5"/>
  <c r="F237" i="5"/>
  <c r="J262" i="5"/>
  <c r="AB262" i="5"/>
  <c r="AB298" i="5"/>
  <c r="F451" i="5"/>
  <c r="R453" i="5"/>
  <c r="J453" i="5"/>
  <c r="H453" i="5"/>
  <c r="F453" i="5"/>
  <c r="R125" i="5"/>
  <c r="T1447" i="5"/>
  <c r="AB1447" i="5"/>
  <c r="S1447" i="5"/>
  <c r="R22" i="5"/>
  <c r="R90" i="5"/>
  <c r="AB114" i="5"/>
  <c r="R123" i="5"/>
  <c r="H167" i="5"/>
  <c r="R167" i="5"/>
  <c r="H187" i="5"/>
  <c r="R187" i="5"/>
  <c r="I187" i="5"/>
  <c r="I275" i="5"/>
  <c r="F275" i="5"/>
  <c r="I361" i="5"/>
  <c r="J361" i="5"/>
  <c r="H361" i="5"/>
  <c r="F361" i="5"/>
  <c r="I479" i="5"/>
  <c r="H479" i="5"/>
  <c r="X479" i="5"/>
  <c r="F574" i="5"/>
  <c r="T641" i="5"/>
  <c r="S641" i="5"/>
  <c r="R59" i="5"/>
  <c r="R111" i="5"/>
  <c r="H171" i="5"/>
  <c r="R171" i="5"/>
  <c r="J171" i="5"/>
  <c r="I194" i="5"/>
  <c r="F468" i="5"/>
  <c r="R562" i="5"/>
  <c r="I1848" i="5"/>
  <c r="H1848" i="5"/>
  <c r="AB166" i="5"/>
  <c r="I198" i="5"/>
  <c r="H198"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X175"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X807" i="5"/>
  <c r="S835" i="5"/>
  <c r="S841" i="5"/>
  <c r="S862" i="5"/>
  <c r="S864" i="5"/>
  <c r="S873" i="5"/>
  <c r="F889" i="5"/>
  <c r="AB898" i="5"/>
  <c r="S931" i="5"/>
  <c r="S936" i="5"/>
  <c r="AB946" i="5"/>
  <c r="T988" i="5"/>
  <c r="S988" i="5"/>
  <c r="S1074" i="5"/>
  <c r="S1084" i="5"/>
  <c r="S1096" i="5"/>
  <c r="H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X991"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R73" i="5"/>
  <c r="X73" i="5"/>
  <c r="R109" i="5"/>
  <c r="R133" i="5"/>
  <c r="F169" i="5"/>
  <c r="R169" i="5"/>
  <c r="H195" i="5"/>
  <c r="F195" i="5"/>
  <c r="R195" i="5"/>
  <c r="I195" i="5"/>
  <c r="J195" i="5"/>
  <c r="R67" i="5"/>
  <c r="R19" i="5"/>
  <c r="R35" i="5"/>
  <c r="F193" i="5"/>
  <c r="H227" i="5"/>
  <c r="R227" i="5"/>
  <c r="F227" i="5"/>
  <c r="J227" i="5"/>
  <c r="I227" i="5"/>
  <c r="R41" i="5"/>
  <c r="X41" i="5"/>
  <c r="R143" i="5"/>
  <c r="X143" i="5"/>
  <c r="F177" i="5"/>
  <c r="R177" i="5"/>
  <c r="H183" i="5"/>
  <c r="F183" i="5"/>
  <c r="X183" i="5"/>
  <c r="I183" i="5"/>
  <c r="R183" i="5"/>
  <c r="J183" i="5"/>
  <c r="R241" i="5"/>
  <c r="F241" i="5"/>
  <c r="H247" i="5"/>
  <c r="I247" i="5"/>
  <c r="X247" i="5"/>
  <c r="F247" i="5"/>
  <c r="R247" i="5"/>
  <c r="J247" i="5"/>
  <c r="H259" i="5"/>
  <c r="R259" i="5"/>
  <c r="J259" i="5"/>
  <c r="I259" i="5"/>
  <c r="F259" i="5"/>
  <c r="F173" i="5"/>
  <c r="R173" i="5"/>
  <c r="R93" i="5"/>
  <c r="R99" i="5"/>
  <c r="R135" i="5"/>
  <c r="X135" i="5"/>
  <c r="X159" i="5"/>
  <c r="R159" i="5"/>
  <c r="I373" i="5"/>
  <c r="R373" i="5"/>
  <c r="J373" i="5"/>
  <c r="H373" i="5"/>
  <c r="F373" i="5"/>
  <c r="R27" i="5"/>
  <c r="R83" i="5"/>
  <c r="R51" i="5"/>
  <c r="R77" i="5"/>
  <c r="R89" i="5"/>
  <c r="X89" i="5"/>
  <c r="X129" i="5"/>
  <c r="H199" i="5"/>
  <c r="R199" i="5"/>
  <c r="J199" i="5"/>
  <c r="I199" i="5"/>
  <c r="F199" i="5"/>
  <c r="X199" i="5"/>
  <c r="R57" i="5"/>
  <c r="X57" i="5"/>
  <c r="R105" i="5"/>
  <c r="X105" i="5"/>
  <c r="X119" i="5"/>
  <c r="R119" i="5"/>
  <c r="R197" i="5"/>
  <c r="F197" i="5"/>
  <c r="H223" i="5"/>
  <c r="R223" i="5"/>
  <c r="J223" i="5"/>
  <c r="F223" i="5"/>
  <c r="I223" i="5"/>
  <c r="X223" i="5"/>
  <c r="R229" i="5"/>
  <c r="F229" i="5"/>
  <c r="R337" i="5"/>
  <c r="J337" i="5"/>
  <c r="H337" i="5"/>
  <c r="F337" i="5"/>
  <c r="X31" i="5"/>
  <c r="X113" i="5"/>
  <c r="R113" i="5"/>
  <c r="H203" i="5"/>
  <c r="R203" i="5"/>
  <c r="J203" i="5"/>
  <c r="I203" i="5"/>
  <c r="F203" i="5"/>
  <c r="R249" i="5"/>
  <c r="F249" i="5"/>
  <c r="R39" i="5"/>
  <c r="R5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X55" i="5"/>
  <c r="AB118" i="5"/>
  <c r="AB130"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X23" i="5"/>
  <c r="AB26" i="5"/>
  <c r="X39" i="5"/>
  <c r="AB22" i="5"/>
  <c r="R25" i="5"/>
  <c r="R47" i="5"/>
  <c r="R63" i="5"/>
  <c r="R79" i="5"/>
  <c r="R95" i="5"/>
  <c r="AB108" i="5"/>
  <c r="X111" i="5"/>
  <c r="AB124" i="5"/>
  <c r="AB128" i="5"/>
  <c r="X137" i="5"/>
  <c r="AB14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X145" i="5"/>
  <c r="X161"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R317" i="5"/>
  <c r="J317" i="5"/>
  <c r="H317" i="5"/>
  <c r="X33" i="5"/>
  <c r="X49" i="5"/>
  <c r="X65" i="5"/>
  <c r="X81" i="5"/>
  <c r="AB138" i="5"/>
  <c r="AB154" i="5"/>
  <c r="AB158"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X511" i="5"/>
  <c r="H511" i="5"/>
  <c r="H523" i="5"/>
  <c r="F523" i="5"/>
  <c r="R566" i="5"/>
  <c r="F566" i="5"/>
  <c r="J638" i="5"/>
  <c r="R638" i="5"/>
  <c r="F638" i="5"/>
  <c r="I726" i="5"/>
  <c r="F726" i="5"/>
  <c r="X726" i="5"/>
  <c r="I742" i="5"/>
  <c r="F742" i="5"/>
  <c r="AB322" i="5"/>
  <c r="AB32" i="5"/>
  <c r="X95" i="5"/>
  <c r="R10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X424"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X560"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X736" i="5"/>
  <c r="S746" i="5"/>
  <c r="T746" i="5"/>
  <c r="R776" i="5"/>
  <c r="I776" i="5"/>
  <c r="F776" i="5"/>
  <c r="H790" i="5"/>
  <c r="X790" i="5"/>
  <c r="J790" i="5"/>
  <c r="I790" i="5"/>
  <c r="F790" i="5"/>
  <c r="R933" i="5"/>
  <c r="J933" i="5"/>
  <c r="F933" i="5"/>
  <c r="T955" i="5"/>
  <c r="AB955" i="5"/>
  <c r="S955" i="5"/>
  <c r="T962" i="5"/>
  <c r="S962" i="5"/>
  <c r="AB967" i="5"/>
  <c r="J967" i="5"/>
  <c r="H1018" i="5"/>
  <c r="F1018" i="5"/>
  <c r="H1114" i="5"/>
  <c r="F1114" i="5"/>
  <c r="AB287" i="5"/>
  <c r="H302" i="5"/>
  <c r="AB309" i="5"/>
  <c r="AB317" i="5"/>
  <c r="AB325" i="5"/>
  <c r="AB335"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R1009" i="5"/>
  <c r="F1009" i="5"/>
  <c r="T1027" i="5"/>
  <c r="S1027" i="5"/>
  <c r="X1034"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X108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X938" i="5"/>
  <c r="J995" i="5"/>
  <c r="H995" i="5"/>
  <c r="F995" i="5"/>
  <c r="X999"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T1095" i="5"/>
  <c r="S1095" i="5"/>
  <c r="S1106" i="5"/>
  <c r="X1119"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X1546"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X1625"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X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X2273"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AB23" i="5"/>
  <c r="AB115" i="5"/>
  <c r="R146" i="5"/>
  <c r="AB179" i="5"/>
  <c r="AB201" i="5"/>
  <c r="H234" i="5"/>
  <c r="F234" i="5"/>
  <c r="R234" i="5"/>
  <c r="J234" i="5"/>
  <c r="I234" i="5"/>
  <c r="H254" i="5"/>
  <c r="F254" i="5"/>
  <c r="X254" i="5"/>
  <c r="R254" i="5"/>
  <c r="J254" i="5"/>
  <c r="I254" i="5"/>
  <c r="H286" i="5"/>
  <c r="F286" i="5"/>
  <c r="R286" i="5"/>
  <c r="J286" i="5"/>
  <c r="I286" i="5"/>
  <c r="AB320" i="5"/>
  <c r="AB412" i="5"/>
  <c r="AB105" i="5"/>
  <c r="R114" i="5"/>
  <c r="AB137" i="5"/>
  <c r="AB147" i="5"/>
  <c r="AB169" i="5"/>
  <c r="F178" i="5"/>
  <c r="R178" i="5"/>
  <c r="J178" i="5"/>
  <c r="J181" i="5"/>
  <c r="I181" i="5"/>
  <c r="H181" i="5"/>
  <c r="J209" i="5"/>
  <c r="I209" i="5"/>
  <c r="H209" i="5"/>
  <c r="AB240" i="5"/>
  <c r="H270" i="5"/>
  <c r="F270" i="5"/>
  <c r="R270" i="5"/>
  <c r="J270" i="5"/>
  <c r="I270" i="5"/>
  <c r="R311" i="5"/>
  <c r="H311" i="5"/>
  <c r="I311" i="5"/>
  <c r="F311" i="5"/>
  <c r="J311" i="5"/>
  <c r="AB20" i="5"/>
  <c r="R21"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G66" i="6" s="1"/>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R118" i="5"/>
  <c r="AB121" i="5"/>
  <c r="R130" i="5"/>
  <c r="AB131" i="5"/>
  <c r="AB153" i="5"/>
  <c r="R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AB141" i="5"/>
  <c r="R150" i="5"/>
  <c r="AB19" i="5"/>
  <c r="AB27" i="5"/>
  <c r="R28" i="5"/>
  <c r="X32" i="5"/>
  <c r="AB36" i="5"/>
  <c r="AB40" i="5"/>
  <c r="AB44" i="5"/>
  <c r="AB48" i="5"/>
  <c r="AB52" i="5"/>
  <c r="AB56" i="5"/>
  <c r="AB60" i="5"/>
  <c r="AB64" i="5"/>
  <c r="AB68" i="5"/>
  <c r="AB72" i="5"/>
  <c r="AB76" i="5"/>
  <c r="AB80" i="5"/>
  <c r="AB84" i="5"/>
  <c r="AB88" i="5"/>
  <c r="AB92" i="5"/>
  <c r="AB96" i="5"/>
  <c r="AB100" i="5"/>
  <c r="AB101" i="5"/>
  <c r="R110" i="5"/>
  <c r="AB111" i="5"/>
  <c r="AB120" i="5"/>
  <c r="AB133" i="5"/>
  <c r="R142" i="5"/>
  <c r="AB143"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R31" i="5"/>
  <c r="X72" i="5"/>
  <c r="X88" i="5"/>
  <c r="R102" i="5"/>
  <c r="AB103" i="5"/>
  <c r="AB112" i="5"/>
  <c r="AB125" i="5"/>
  <c r="R129" i="5"/>
  <c r="R134" i="5"/>
  <c r="AB135" i="5"/>
  <c r="AB144" i="5"/>
  <c r="AB157"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X610" i="5"/>
  <c r="I612" i="5"/>
  <c r="T614" i="5"/>
  <c r="I616" i="5"/>
  <c r="X618" i="5"/>
  <c r="T618" i="5"/>
  <c r="I620" i="5"/>
  <c r="T622" i="5"/>
  <c r="I624" i="5"/>
  <c r="T626" i="5"/>
  <c r="I628" i="5"/>
  <c r="T630" i="5"/>
  <c r="T634" i="5"/>
  <c r="I636" i="5"/>
  <c r="T638" i="5"/>
  <c r="X642"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X713" i="5"/>
  <c r="J713" i="5"/>
  <c r="I713" i="5"/>
  <c r="F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X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X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X826" i="5"/>
  <c r="R826" i="5"/>
  <c r="AB827" i="5"/>
  <c r="R828" i="5"/>
  <c r="I828" i="5"/>
  <c r="J831" i="5"/>
  <c r="I831" i="5"/>
  <c r="X831" i="5"/>
  <c r="R832" i="5"/>
  <c r="I832" i="5"/>
  <c r="R840" i="5"/>
  <c r="I840" i="5"/>
  <c r="F844" i="5"/>
  <c r="X848"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X887" i="5"/>
  <c r="R887" i="5"/>
  <c r="I887" i="5"/>
  <c r="H887" i="5"/>
  <c r="F887" i="5"/>
  <c r="R896" i="5"/>
  <c r="J896" i="5"/>
  <c r="I896" i="5"/>
  <c r="F896" i="5"/>
  <c r="I905" i="5"/>
  <c r="F905" i="5"/>
  <c r="R905" i="5"/>
  <c r="H905" i="5"/>
  <c r="T913" i="5"/>
  <c r="S913" i="5"/>
  <c r="R922" i="5"/>
  <c r="I922" i="5"/>
  <c r="H922" i="5"/>
  <c r="X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X881" i="5"/>
  <c r="I897" i="5"/>
  <c r="I913" i="5"/>
  <c r="AB934" i="5"/>
  <c r="X951" i="5"/>
  <c r="R951" i="5"/>
  <c r="I951" i="5"/>
  <c r="F959" i="5"/>
  <c r="X975"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X986" i="5"/>
  <c r="R998" i="5"/>
  <c r="J998" i="5"/>
  <c r="I998" i="5"/>
  <c r="H998" i="5"/>
  <c r="F998" i="5"/>
  <c r="AB1004" i="5"/>
  <c r="AB1013" i="5"/>
  <c r="T1013" i="5"/>
  <c r="AB1020" i="5"/>
  <c r="R1026" i="5"/>
  <c r="J1026" i="5"/>
  <c r="I1026" i="5"/>
  <c r="F1026" i="5"/>
  <c r="R1122" i="5"/>
  <c r="J1122" i="5"/>
  <c r="I1122" i="5"/>
  <c r="H1122" i="5"/>
  <c r="F1122" i="5"/>
  <c r="X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X1042" i="5"/>
  <c r="R1058" i="5"/>
  <c r="J1058" i="5"/>
  <c r="I1058" i="5"/>
  <c r="H1058" i="5"/>
  <c r="F1058" i="5"/>
  <c r="R1090" i="5"/>
  <c r="J1090" i="5"/>
  <c r="I1090" i="5"/>
  <c r="H1090" i="5"/>
  <c r="F1090" i="5"/>
  <c r="R1106" i="5"/>
  <c r="J1106" i="5"/>
  <c r="I1106" i="5"/>
  <c r="H1106" i="5"/>
  <c r="F1106" i="5"/>
  <c r="X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X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X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R948" i="5"/>
  <c r="AB957" i="5"/>
  <c r="T957" i="5"/>
  <c r="S965" i="5"/>
  <c r="R966" i="5"/>
  <c r="J966" i="5"/>
  <c r="I966" i="5"/>
  <c r="F966" i="5"/>
  <c r="I969" i="5"/>
  <c r="H969" i="5"/>
  <c r="X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H1184" i="5"/>
  <c r="R1221" i="5"/>
  <c r="J1221" i="5"/>
  <c r="I1221" i="5"/>
  <c r="AB1240" i="5"/>
  <c r="S1240"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J1208" i="5"/>
  <c r="I1208" i="5"/>
  <c r="F1208" i="5"/>
  <c r="J1216" i="5"/>
  <c r="I1216" i="5"/>
  <c r="X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X1288" i="5"/>
  <c r="R1296" i="5"/>
  <c r="J1296" i="5"/>
  <c r="I1296" i="5"/>
  <c r="F1296" i="5"/>
  <c r="R1300" i="5"/>
  <c r="J1300" i="5"/>
  <c r="I1300" i="5"/>
  <c r="F1300" i="5"/>
  <c r="R1312" i="5"/>
  <c r="J1312" i="5"/>
  <c r="I1312" i="5"/>
  <c r="F1312" i="5"/>
  <c r="X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X1458" i="5"/>
  <c r="F1458" i="5"/>
  <c r="J1469" i="5"/>
  <c r="H1469" i="5"/>
  <c r="R1469" i="5"/>
  <c r="AB1484" i="5"/>
  <c r="T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X1242" i="5"/>
  <c r="AB1242" i="5"/>
  <c r="I1357" i="5"/>
  <c r="H1357" i="5"/>
  <c r="F1357" i="5"/>
  <c r="I1367" i="5"/>
  <c r="H1367" i="5"/>
  <c r="X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X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X1498" i="5"/>
  <c r="J1498" i="5"/>
  <c r="I1498" i="5"/>
  <c r="R1498" i="5"/>
  <c r="H1498" i="5"/>
  <c r="R1509" i="5"/>
  <c r="J1509" i="5"/>
  <c r="H1509" i="5"/>
  <c r="F1509" i="5"/>
  <c r="AB1532" i="5"/>
  <c r="T1532" i="5"/>
  <c r="S1532" i="5"/>
  <c r="S1142" i="5"/>
  <c r="AB1167" i="5"/>
  <c r="T1167" i="5"/>
  <c r="F1186" i="5"/>
  <c r="X1186" i="5"/>
  <c r="AB1186" i="5"/>
  <c r="AB1199" i="5"/>
  <c r="T1199" i="5"/>
  <c r="F1218" i="5"/>
  <c r="AB1218" i="5"/>
  <c r="AB1231" i="5"/>
  <c r="T1231" i="5"/>
  <c r="F1250" i="5"/>
  <c r="X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X1430" i="5"/>
  <c r="J1431" i="5"/>
  <c r="AB1435" i="5"/>
  <c r="J1439" i="5"/>
  <c r="R1448" i="5"/>
  <c r="R1449" i="5"/>
  <c r="F1451" i="5"/>
  <c r="R1451" i="5"/>
  <c r="H1454" i="5"/>
  <c r="X1455"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X1664"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X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X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R1923" i="5"/>
  <c r="J1923" i="5"/>
  <c r="H1923" i="5"/>
  <c r="I1923" i="5"/>
  <c r="F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X1847"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X1903" i="5"/>
  <c r="J1903" i="5"/>
  <c r="AB1914" i="5"/>
  <c r="T1914" i="5"/>
  <c r="S1914" i="5"/>
  <c r="T1941" i="5"/>
  <c r="S1941" i="5"/>
  <c r="R1963" i="5"/>
  <c r="J1963" i="5"/>
  <c r="I1963" i="5"/>
  <c r="H1963" i="5"/>
  <c r="F1963" i="5"/>
  <c r="AB1989" i="5"/>
  <c r="T1989" i="5"/>
  <c r="S1989" i="5"/>
  <c r="X203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X1912" i="5"/>
  <c r="J1912" i="5"/>
  <c r="J1916"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AB1881" i="5"/>
  <c r="AB1889" i="5"/>
  <c r="X1897" i="5"/>
  <c r="AB1897" i="5"/>
  <c r="AB1905" i="5"/>
  <c r="AB1908" i="5"/>
  <c r="AB1912" i="5"/>
  <c r="AB1916" i="5"/>
  <c r="AB1920" i="5"/>
  <c r="T1925" i="5"/>
  <c r="S1925" i="5"/>
  <c r="R1927" i="5"/>
  <c r="J1927" i="5"/>
  <c r="I1927" i="5"/>
  <c r="H1927"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X1890" i="5"/>
  <c r="AB1890" i="5"/>
  <c r="H1892" i="5"/>
  <c r="R1894" i="5"/>
  <c r="R1902" i="5"/>
  <c r="H1908" i="5"/>
  <c r="AB1909" i="5"/>
  <c r="H1912" i="5"/>
  <c r="AB1913" i="5"/>
  <c r="H1916" i="5"/>
  <c r="AB1917" i="5"/>
  <c r="H1920" i="5"/>
  <c r="AB1921" i="5"/>
  <c r="X1927"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92" i="5"/>
  <c r="X2008"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X2146" i="5"/>
  <c r="T2150" i="5"/>
  <c r="S2150" i="5"/>
  <c r="S2167" i="5"/>
  <c r="H2174" i="5"/>
  <c r="H2178" i="5"/>
  <c r="F2178" i="5"/>
  <c r="S2179" i="5"/>
  <c r="X2191"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R2145" i="5"/>
  <c r="J2145" i="5"/>
  <c r="F2162" i="5"/>
  <c r="X2162" i="5"/>
  <c r="T2166" i="5"/>
  <c r="S2166" i="5"/>
  <c r="AB2171" i="5"/>
  <c r="AB2176" i="5"/>
  <c r="AB2179" i="5"/>
  <c r="H2186" i="5"/>
  <c r="F2186" i="5"/>
  <c r="X2186" i="5"/>
  <c r="H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T2276" i="5"/>
  <c r="S2276" i="5"/>
  <c r="R2285" i="5"/>
  <c r="J2285" i="5"/>
  <c r="I2285" i="5"/>
  <c r="H2285" i="5"/>
  <c r="F2285" i="5"/>
  <c r="J2177" i="5"/>
  <c r="J2185" i="5"/>
  <c r="J2189" i="5"/>
  <c r="AB2199" i="5"/>
  <c r="T2199" i="5"/>
  <c r="X2199" i="5"/>
  <c r="AB2207" i="5"/>
  <c r="T2207" i="5"/>
  <c r="H2207" i="5"/>
  <c r="X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X229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X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X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F2442" i="5"/>
  <c r="J2442" i="5"/>
  <c r="I2442" i="5"/>
  <c r="H2442" i="5"/>
  <c r="AB2460" i="5"/>
  <c r="F2497" i="5"/>
  <c r="R2497" i="5"/>
  <c r="J2497" i="5"/>
  <c r="I2497" i="5"/>
  <c r="H2497" i="5"/>
  <c r="T2501" i="5"/>
  <c r="S2501" i="5"/>
  <c r="F64" i="6"/>
  <c r="G5" i="6"/>
  <c r="H5" i="6" s="1"/>
  <c r="D5" i="6" s="1"/>
  <c r="X2442" i="5"/>
  <c r="H2464" i="5"/>
  <c r="J2472" i="5"/>
  <c r="I2472" i="5"/>
  <c r="X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s="1"/>
  <c r="AB2443" i="5"/>
  <c r="S2443" i="5"/>
  <c r="S2450" i="5"/>
  <c r="S2452" i="5"/>
  <c r="J2461" i="5"/>
  <c r="J2469" i="5"/>
  <c r="T2495" i="5"/>
  <c r="S2495" i="5"/>
  <c r="T2499" i="5"/>
  <c r="S2499" i="5"/>
  <c r="T2503" i="5"/>
  <c r="S2503" i="5"/>
  <c r="D9" i="6"/>
  <c r="G15" i="6"/>
  <c r="H15" i="6" s="1"/>
  <c r="B20" i="6"/>
  <c r="F25" i="6" s="1"/>
  <c r="AB2447" i="5"/>
  <c r="S2447" i="5"/>
  <c r="F2458" i="5"/>
  <c r="X2458" i="5"/>
  <c r="AB2458" i="5"/>
  <c r="F2466" i="5"/>
  <c r="X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19" i="6"/>
  <c r="B24" i="6" s="1"/>
  <c r="G24" i="6" s="1"/>
  <c r="H24" i="6" s="1"/>
  <c r="D24" i="6" s="1"/>
  <c r="A38" i="2"/>
  <c r="J4" i="5"/>
  <c r="B41" i="4"/>
  <c r="B59" i="4" s="1"/>
  <c r="A4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6" i="1"/>
  <c r="F4" i="8"/>
  <c r="H4" i="8"/>
  <c r="I4" i="8"/>
  <c r="C4" i="8"/>
  <c r="E4" i="8"/>
  <c r="T262" i="5"/>
  <c r="S491" i="5"/>
  <c r="T373" i="5"/>
  <c r="T337" i="5"/>
  <c r="T437" i="5"/>
  <c r="T349" i="5"/>
  <c r="T433" i="5"/>
  <c r="T179" i="5"/>
  <c r="S511" i="5"/>
  <c r="T193" i="5"/>
  <c r="S193" i="5"/>
  <c r="S203" i="5"/>
  <c r="T182" i="5"/>
  <c r="T165" i="5"/>
  <c r="T213" i="5"/>
  <c r="T384" i="5"/>
  <c r="T250"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71" i="5"/>
  <c r="T205" i="5"/>
  <c r="S177" i="5"/>
  <c r="T186" i="5"/>
  <c r="T226" i="5"/>
  <c r="T327" i="5"/>
  <c r="S361"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T405" i="5"/>
  <c r="S341" i="5"/>
  <c r="T417" i="5"/>
  <c r="T270" i="5"/>
  <c r="S171" i="5"/>
  <c r="T183" i="5"/>
  <c r="T195" i="5"/>
  <c r="T206" i="5"/>
  <c r="T294" i="5"/>
  <c r="T33" i="5"/>
  <c r="T214" i="5"/>
  <c r="T298"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T173" i="5"/>
  <c r="T221" i="5"/>
  <c r="T242" i="5"/>
  <c r="S183" i="5"/>
  <c r="S195" i="5"/>
  <c r="T174" i="5"/>
  <c r="T331" i="5"/>
  <c r="T187" i="5"/>
  <c r="T361"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T18" i="5"/>
  <c r="T371" i="5"/>
  <c r="T185" i="5"/>
  <c r="T197" i="5"/>
  <c r="T278" i="5"/>
  <c r="S408" i="5"/>
  <c r="S197" i="5"/>
  <c r="S187" i="5"/>
  <c r="T282"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323" i="5"/>
  <c r="S175"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T246" i="5"/>
  <c r="T307" i="5"/>
  <c r="T177"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218" i="5"/>
  <c r="T238" i="5"/>
  <c r="T170" i="5"/>
  <c r="T203" i="5"/>
  <c r="T210" i="5"/>
  <c r="T274" i="5"/>
  <c r="T351" i="5"/>
  <c r="T222"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202" i="5"/>
  <c r="T499" i="5"/>
  <c r="T428" i="5"/>
  <c r="T380" i="5"/>
  <c r="T456" i="5"/>
  <c r="T357" i="5"/>
  <c r="T311" i="5"/>
  <c r="T258" i="5"/>
  <c r="T352" i="5"/>
  <c r="T416" i="5"/>
  <c r="T432" i="5"/>
  <c r="T484" i="5"/>
  <c r="T266" i="5"/>
  <c r="T344" i="5"/>
  <c r="T404" i="5"/>
  <c r="R2165" i="5"/>
  <c r="I1967" i="5"/>
  <c r="X2165" i="5"/>
  <c r="J2069" i="5"/>
  <c r="I2069" i="5"/>
  <c r="J1967" i="5"/>
  <c r="I987" i="5"/>
  <c r="H650" i="5"/>
  <c r="X290" i="5"/>
  <c r="R2044" i="5"/>
  <c r="R1967" i="5"/>
  <c r="F290" i="5"/>
  <c r="H987" i="5"/>
  <c r="X1967" i="5"/>
  <c r="H1959" i="5"/>
  <c r="R987" i="5"/>
  <c r="R2069" i="5"/>
  <c r="I1959" i="5"/>
  <c r="X1272" i="5"/>
  <c r="H2069" i="5"/>
  <c r="J1959" i="5"/>
  <c r="R1959" i="5"/>
  <c r="I678" i="5"/>
  <c r="H678" i="5"/>
  <c r="J987" i="5"/>
  <c r="S606" i="5"/>
  <c r="S610" i="5"/>
  <c r="X322" i="5"/>
  <c r="X186" i="5"/>
  <c r="X226" i="5"/>
  <c r="S598" i="5"/>
  <c r="X550" i="5"/>
  <c r="X376" i="5"/>
  <c r="X221" i="5"/>
  <c r="X504" i="5"/>
  <c r="X503" i="5"/>
  <c r="X338" i="5"/>
  <c r="X121" i="5"/>
  <c r="X360" i="5"/>
  <c r="X146" i="5"/>
  <c r="X488" i="5"/>
  <c r="X514" i="5"/>
  <c r="X498" i="5"/>
  <c r="X482" i="5"/>
  <c r="X558" i="5"/>
  <c r="X535" i="5"/>
  <c r="X149" i="5"/>
  <c r="X530" i="5"/>
  <c r="X122" i="5"/>
  <c r="X546" i="5"/>
  <c r="X559" i="5"/>
  <c r="S532" i="5"/>
  <c r="X336" i="5"/>
  <c r="S356" i="5"/>
  <c r="X154" i="5"/>
  <c r="X214" i="5"/>
  <c r="X233" i="5"/>
  <c r="X70" i="5"/>
  <c r="X329" i="5"/>
  <c r="X98" i="5"/>
  <c r="X134" i="5"/>
  <c r="X234" i="5"/>
  <c r="X174" i="5"/>
  <c r="X34" i="5"/>
  <c r="S343" i="5"/>
  <c r="X114" i="5"/>
  <c r="X82" i="5"/>
  <c r="X78" i="5"/>
  <c r="X335" i="5"/>
  <c r="X282" i="5"/>
  <c r="X162" i="5"/>
  <c r="X325" i="5"/>
  <c r="X38" i="5"/>
  <c r="X138" i="5"/>
  <c r="X142" i="5"/>
  <c r="X126" i="5"/>
  <c r="X217" i="5"/>
  <c r="X218" i="5"/>
  <c r="X86" i="5"/>
  <c r="X202" i="5"/>
  <c r="X369" i="5"/>
  <c r="X46" i="5"/>
  <c r="S315" i="5"/>
  <c r="X96" i="5"/>
  <c r="X48" i="5"/>
  <c r="X327" i="5"/>
  <c r="X118" i="5"/>
  <c r="X311" i="5"/>
  <c r="X253" i="5"/>
  <c r="X50" i="5"/>
  <c r="X317" i="5"/>
  <c r="X66" i="5"/>
  <c r="X62" i="5"/>
  <c r="X357" i="5"/>
  <c r="S357" i="5"/>
  <c r="X90" i="5"/>
  <c r="X130" i="5"/>
  <c r="X383" i="5"/>
  <c r="S383" i="5"/>
  <c r="X313" i="5"/>
  <c r="X250" i="5"/>
  <c r="X319" i="5"/>
  <c r="X242" i="5"/>
  <c r="X345" i="5"/>
  <c r="X321" i="5"/>
  <c r="B32" i="6"/>
  <c r="G32" i="6" s="1"/>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X1426"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T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222" i="5"/>
  <c r="R1086" i="5"/>
  <c r="I836" i="5"/>
  <c r="H596" i="5"/>
  <c r="R415" i="5"/>
  <c r="J447" i="5"/>
  <c r="J395" i="5"/>
  <c r="F2480" i="5"/>
  <c r="X2386" i="5"/>
  <c r="J2164" i="5"/>
  <c r="R1653" i="5"/>
  <c r="J1653" i="5"/>
  <c r="F1508" i="5"/>
  <c r="F1222" i="5"/>
  <c r="H1297" i="5"/>
  <c r="F836" i="5"/>
  <c r="R836" i="5"/>
  <c r="R395" i="5"/>
  <c r="I496" i="5"/>
  <c r="F1233" i="5"/>
  <c r="J1725" i="5"/>
  <c r="H1716" i="5"/>
  <c r="F1403" i="5"/>
  <c r="X1329" i="5"/>
  <c r="I1095" i="5"/>
  <c r="X1633" i="5"/>
  <c r="R808" i="5"/>
  <c r="J239" i="5"/>
  <c r="J2133" i="5"/>
  <c r="J2161" i="5"/>
  <c r="X1919" i="5"/>
  <c r="I1716" i="5"/>
  <c r="H1426" i="5"/>
  <c r="H1329" i="5"/>
  <c r="I608" i="5"/>
  <c r="F808" i="5"/>
  <c r="J314" i="5"/>
  <c r="T314" i="5"/>
  <c r="H239" i="5"/>
  <c r="R2133" i="5"/>
  <c r="R2161" i="5"/>
  <c r="F1919" i="5"/>
  <c r="J1716" i="5"/>
  <c r="R1067" i="5"/>
  <c r="J1145" i="5"/>
  <c r="H883" i="5"/>
  <c r="H447" i="5"/>
  <c r="I808" i="5"/>
  <c r="F175" i="5"/>
  <c r="X2133"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942" i="5"/>
  <c r="X767" i="5"/>
  <c r="H391" i="5"/>
  <c r="J720" i="5"/>
  <c r="J2454" i="5"/>
  <c r="F2215" i="5"/>
  <c r="X2215" i="5"/>
  <c r="X2184" i="5"/>
  <c r="R2164" i="5"/>
  <c r="I2043" i="5"/>
  <c r="R1657" i="5"/>
  <c r="R1652" i="5"/>
  <c r="H1708" i="5"/>
  <c r="I942" i="5"/>
  <c r="H767" i="5"/>
  <c r="J680" i="5"/>
  <c r="H720" i="5"/>
  <c r="I680" i="5"/>
  <c r="X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2417" i="5"/>
  <c r="H1842" i="5"/>
  <c r="R1855" i="5"/>
  <c r="H1317" i="5"/>
  <c r="I979" i="5"/>
  <c r="F888" i="5"/>
  <c r="R730" i="5"/>
  <c r="X738" i="5"/>
  <c r="F524" i="5"/>
  <c r="F1140" i="5"/>
  <c r="J580" i="5"/>
  <c r="I1842" i="5"/>
  <c r="X1855" i="5"/>
  <c r="R1811" i="5"/>
  <c r="F1471" i="5"/>
  <c r="R1317" i="5"/>
  <c r="I1086" i="5"/>
  <c r="I869" i="5"/>
  <c r="H730" i="5"/>
  <c r="H592" i="5"/>
  <c r="R411" i="5"/>
  <c r="H439" i="5"/>
  <c r="H411" i="5"/>
  <c r="I277" i="5"/>
  <c r="I730" i="5"/>
  <c r="R87" i="5"/>
  <c r="J1842" i="5"/>
  <c r="H1696" i="5"/>
  <c r="J1086" i="5"/>
  <c r="I524" i="5"/>
  <c r="R439" i="5"/>
  <c r="I293" i="5"/>
  <c r="B30" i="6"/>
  <c r="G30" i="6"/>
  <c r="J306" i="5"/>
  <c r="J2417" i="5"/>
  <c r="J2160" i="5"/>
  <c r="F1876" i="5"/>
  <c r="X1801" i="5"/>
  <c r="R1770" i="5"/>
  <c r="R1700" i="5"/>
  <c r="X1609" i="5"/>
  <c r="X1577" i="5"/>
  <c r="I1696" i="5"/>
  <c r="I1672" i="5"/>
  <c r="F1126" i="5"/>
  <c r="F875" i="5"/>
  <c r="R888" i="5"/>
  <c r="F783" i="5"/>
  <c r="R757" i="5"/>
  <c r="I588" i="5"/>
  <c r="R431" i="5"/>
  <c r="J435" i="5"/>
  <c r="X2325" i="5"/>
  <c r="H2012" i="5"/>
  <c r="F640" i="5"/>
  <c r="J207" i="5"/>
  <c r="F2197" i="5"/>
  <c r="R2417" i="5"/>
  <c r="H2409" i="5"/>
  <c r="H2011" i="5"/>
  <c r="J1876" i="5"/>
  <c r="X1770" i="5"/>
  <c r="J1669" i="5"/>
  <c r="J1696" i="5"/>
  <c r="F1700" i="5"/>
  <c r="F1712" i="5"/>
  <c r="J1672" i="5"/>
  <c r="R1003" i="5"/>
  <c r="X135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X1494" i="5"/>
  <c r="X1190"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X2154" i="5"/>
  <c r="R2160" i="5"/>
  <c r="I2100" i="5"/>
  <c r="R2035" i="5"/>
  <c r="I1867" i="5"/>
  <c r="X1304" i="5"/>
  <c r="I1145" i="5"/>
  <c r="J1074" i="5"/>
  <c r="R794" i="5"/>
  <c r="I634" i="5"/>
  <c r="H670" i="5"/>
  <c r="X634" i="5"/>
  <c r="F1940" i="5"/>
  <c r="F2289" i="5"/>
  <c r="F2154" i="5"/>
  <c r="J2100" i="5"/>
  <c r="J1940"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F915" i="5"/>
  <c r="H712" i="5"/>
  <c r="H427" i="5"/>
  <c r="H194"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X794" i="5"/>
  <c r="X1007" i="5"/>
  <c r="J1007" i="5"/>
  <c r="H1007" i="5"/>
  <c r="F1007" i="5"/>
  <c r="X632" i="5"/>
  <c r="R632" i="5"/>
  <c r="F632" i="5"/>
  <c r="J632" i="5"/>
  <c r="J829" i="5"/>
  <c r="H829" i="5"/>
  <c r="R814" i="5"/>
  <c r="I814" i="5"/>
  <c r="I443" i="5"/>
  <c r="F443" i="5"/>
  <c r="R163" i="5"/>
  <c r="I290" i="5"/>
  <c r="X233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R151" i="5"/>
  <c r="I2157" i="5"/>
  <c r="H2157" i="5"/>
  <c r="J2301" i="5"/>
  <c r="X2233"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X2077"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X983" i="5"/>
  <c r="J983" i="5"/>
  <c r="H983" i="5"/>
  <c r="F983" i="5"/>
  <c r="H766" i="5"/>
  <c r="J766" i="5"/>
  <c r="I766" i="5"/>
  <c r="F766" i="5"/>
  <c r="X766" i="5"/>
  <c r="H496" i="5"/>
  <c r="F496" i="5"/>
  <c r="R496" i="5"/>
  <c r="J496" i="5"/>
  <c r="H303" i="5"/>
  <c r="I431" i="5"/>
  <c r="F431" i="5"/>
  <c r="I427" i="5"/>
  <c r="F427" i="5"/>
  <c r="X18" i="5"/>
  <c r="B52" i="6"/>
  <c r="G52" i="6"/>
  <c r="B37" i="6"/>
  <c r="G37" i="6" s="1"/>
  <c r="B42" i="6"/>
  <c r="G42" i="6"/>
  <c r="B40" i="6"/>
  <c r="G40" i="6"/>
  <c r="B50" i="6"/>
  <c r="G50" i="6"/>
  <c r="B25" i="6"/>
  <c r="G25" i="6" s="1"/>
  <c r="B35" i="6"/>
  <c r="G35" i="6" s="1"/>
  <c r="B39" i="6"/>
  <c r="G39" i="6"/>
  <c r="F24" i="6"/>
  <c r="F34" i="6" s="1"/>
  <c r="H34" i="6" s="1"/>
  <c r="D34" i="6" s="1"/>
  <c r="B34" i="6"/>
  <c r="G34" i="6"/>
  <c r="B29" i="6"/>
  <c r="G29" i="6" s="1"/>
  <c r="F2426" i="5"/>
  <c r="X2426" i="5"/>
  <c r="R2426" i="5"/>
  <c r="J2426" i="5"/>
  <c r="I2426" i="5"/>
  <c r="H2426" i="5"/>
  <c r="F2446" i="5"/>
  <c r="H2446" i="5"/>
  <c r="J2446" i="5"/>
  <c r="I2446" i="5"/>
  <c r="R2446" i="5"/>
  <c r="G22" i="6"/>
  <c r="B47" i="6"/>
  <c r="G47" i="6" s="1"/>
  <c r="H47" i="6" s="1"/>
  <c r="D47" i="6" s="1"/>
  <c r="J2504" i="5"/>
  <c r="I2504" i="5"/>
  <c r="H2504" i="5"/>
  <c r="R2504" i="5"/>
  <c r="F2504" i="5"/>
  <c r="F2434" i="5"/>
  <c r="R2434" i="5"/>
  <c r="J2434" i="5"/>
  <c r="I2434" i="5"/>
  <c r="H2434" i="5"/>
  <c r="X2434" i="5"/>
  <c r="H2459" i="5"/>
  <c r="R2459" i="5"/>
  <c r="J2459" i="5"/>
  <c r="I2459" i="5"/>
  <c r="F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X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J1737" i="5"/>
  <c r="I1737" i="5"/>
  <c r="F1550" i="5"/>
  <c r="H1550" i="5"/>
  <c r="X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R1056" i="5"/>
  <c r="I1056" i="5"/>
  <c r="J1056" i="5"/>
  <c r="H992" i="5"/>
  <c r="F992" i="5"/>
  <c r="X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R132" i="5"/>
  <c r="R402" i="5"/>
  <c r="J402" i="5"/>
  <c r="I402" i="5"/>
  <c r="H402" i="5"/>
  <c r="F402" i="5"/>
  <c r="J204" i="5"/>
  <c r="H204" i="5"/>
  <c r="F204" i="5"/>
  <c r="I204" i="5"/>
  <c r="R204" i="5"/>
  <c r="R116" i="5"/>
  <c r="R104" i="5"/>
  <c r="G20" i="6"/>
  <c r="H20" i="6" s="1"/>
  <c r="B45" i="6"/>
  <c r="G45" i="6"/>
  <c r="H2439" i="5"/>
  <c r="F2439" i="5"/>
  <c r="X2439" i="5"/>
  <c r="R2439" i="5"/>
  <c r="J2439" i="5"/>
  <c r="I2439" i="5"/>
  <c r="F2414" i="5"/>
  <c r="X2414" i="5"/>
  <c r="R2414" i="5"/>
  <c r="J2414" i="5"/>
  <c r="I2414" i="5"/>
  <c r="H2414" i="5"/>
  <c r="J2448" i="5"/>
  <c r="F2448" i="5"/>
  <c r="X2448" i="5"/>
  <c r="I2448" i="5"/>
  <c r="H2448" i="5"/>
  <c r="R2448" i="5"/>
  <c r="B27" i="6"/>
  <c r="G27" i="6" s="1"/>
  <c r="I2427" i="5"/>
  <c r="H2427" i="5"/>
  <c r="F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X1360" i="5"/>
  <c r="F1399" i="5"/>
  <c r="R1399" i="5"/>
  <c r="J1399" i="5"/>
  <c r="I1399" i="5"/>
  <c r="X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R1081" i="5"/>
  <c r="F1081" i="5"/>
  <c r="R912" i="5"/>
  <c r="J912" i="5"/>
  <c r="I912" i="5"/>
  <c r="F912" i="5"/>
  <c r="H912" i="5"/>
  <c r="R858" i="5"/>
  <c r="I858" i="5"/>
  <c r="H858" i="5"/>
  <c r="X858" i="5"/>
  <c r="J858" i="5"/>
  <c r="F858" i="5"/>
  <c r="J823" i="5"/>
  <c r="I823" i="5"/>
  <c r="X823" i="5"/>
  <c r="F823" i="5"/>
  <c r="R823" i="5"/>
  <c r="H823" i="5"/>
  <c r="R868" i="5"/>
  <c r="I868" i="5"/>
  <c r="F868" i="5"/>
  <c r="J868" i="5"/>
  <c r="H868" i="5"/>
  <c r="R907" i="5"/>
  <c r="I907" i="5"/>
  <c r="J907" i="5"/>
  <c r="H907" i="5"/>
  <c r="F907" i="5"/>
  <c r="J695" i="5"/>
  <c r="I695" i="5"/>
  <c r="X695" i="5"/>
  <c r="F695" i="5"/>
  <c r="R695" i="5"/>
  <c r="H695" i="5"/>
  <c r="I665" i="5"/>
  <c r="H665" i="5"/>
  <c r="F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X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J192" i="5"/>
  <c r="H192" i="5"/>
  <c r="F192" i="5"/>
  <c r="R192" i="5"/>
  <c r="I192" i="5"/>
  <c r="J2479" i="5"/>
  <c r="I2479" i="5"/>
  <c r="X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X2262" i="5"/>
  <c r="R2262" i="5"/>
  <c r="J2262" i="5"/>
  <c r="I2262" i="5"/>
  <c r="I2131" i="5"/>
  <c r="H2131" i="5"/>
  <c r="F2131" i="5"/>
  <c r="R2131" i="5"/>
  <c r="J2131" i="5"/>
  <c r="H2119" i="5"/>
  <c r="X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X1792" i="5"/>
  <c r="R1792" i="5"/>
  <c r="J1784" i="5"/>
  <c r="I1784" i="5"/>
  <c r="H1784" i="5"/>
  <c r="F1784" i="5"/>
  <c r="R1784" i="5"/>
  <c r="J1776" i="5"/>
  <c r="I1776" i="5"/>
  <c r="H1776" i="5"/>
  <c r="F1776" i="5"/>
  <c r="X1776" i="5"/>
  <c r="R1776" i="5"/>
  <c r="I1710" i="5"/>
  <c r="H1710" i="5"/>
  <c r="F1710" i="5"/>
  <c r="X1710" i="5"/>
  <c r="R1710" i="5"/>
  <c r="J1710" i="5"/>
  <c r="I1678" i="5"/>
  <c r="H1678" i="5"/>
  <c r="F1678" i="5"/>
  <c r="X1678" i="5"/>
  <c r="R1678" i="5"/>
  <c r="J1678" i="5"/>
  <c r="I1662" i="5"/>
  <c r="H1662" i="5"/>
  <c r="F1662" i="5"/>
  <c r="J1662" i="5"/>
  <c r="R1662" i="5"/>
  <c r="I1630" i="5"/>
  <c r="H1630" i="5"/>
  <c r="F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X1376" i="5"/>
  <c r="F1234" i="5"/>
  <c r="X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X2463" i="5"/>
  <c r="R2463" i="5"/>
  <c r="J2463" i="5"/>
  <c r="F52" i="6"/>
  <c r="H52" i="6"/>
  <c r="D52" i="6" s="1"/>
  <c r="F47" i="6"/>
  <c r="F37" i="6"/>
  <c r="H37" i="6" s="1"/>
  <c r="F2323" i="5"/>
  <c r="J2323" i="5"/>
  <c r="R2323" i="5"/>
  <c r="I2323" i="5"/>
  <c r="H2323" i="5"/>
  <c r="I2300" i="5"/>
  <c r="J2300" i="5"/>
  <c r="H2300" i="5"/>
  <c r="F2300" i="5"/>
  <c r="R2300" i="5"/>
  <c r="R2168" i="5"/>
  <c r="J2168" i="5"/>
  <c r="I2168" i="5"/>
  <c r="H2168" i="5"/>
  <c r="X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X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J1686" i="5"/>
  <c r="R1686" i="5"/>
  <c r="I1670" i="5"/>
  <c r="H1670" i="5"/>
  <c r="F1670" i="5"/>
  <c r="R1670" i="5"/>
  <c r="J1670" i="5"/>
  <c r="I1654" i="5"/>
  <c r="H1654" i="5"/>
  <c r="F1654" i="5"/>
  <c r="X1654" i="5"/>
  <c r="J1654" i="5"/>
  <c r="R1654" i="5"/>
  <c r="I1638" i="5"/>
  <c r="H1638" i="5"/>
  <c r="F1638" i="5"/>
  <c r="X1638" i="5"/>
  <c r="R1638" i="5"/>
  <c r="J1638" i="5"/>
  <c r="F1622" i="5"/>
  <c r="R1622" i="5"/>
  <c r="J1622" i="5"/>
  <c r="I1622" i="5"/>
  <c r="H1622" i="5"/>
  <c r="F1606" i="5"/>
  <c r="X1606" i="5"/>
  <c r="R1606" i="5"/>
  <c r="J1606" i="5"/>
  <c r="I1606" i="5"/>
  <c r="H1606" i="5"/>
  <c r="F1590" i="5"/>
  <c r="X1590" i="5"/>
  <c r="R1590" i="5"/>
  <c r="J1590" i="5"/>
  <c r="I1590" i="5"/>
  <c r="H1590" i="5"/>
  <c r="F1574" i="5"/>
  <c r="R1574" i="5"/>
  <c r="J1574" i="5"/>
  <c r="I1574" i="5"/>
  <c r="H1574" i="5"/>
  <c r="F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F918" i="5"/>
  <c r="J1097" i="5"/>
  <c r="I1097" i="5"/>
  <c r="H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R160" i="5"/>
  <c r="J180" i="5"/>
  <c r="H180" i="5"/>
  <c r="F180" i="5"/>
  <c r="R180" i="5"/>
  <c r="I180" i="5"/>
  <c r="J200" i="5"/>
  <c r="H200" i="5"/>
  <c r="F200" i="5"/>
  <c r="R200" i="5"/>
  <c r="I200" i="5"/>
  <c r="R156" i="5"/>
  <c r="J308" i="5"/>
  <c r="R308" i="5"/>
  <c r="H308" i="5"/>
  <c r="F308" i="5"/>
  <c r="I308" i="5"/>
  <c r="R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R152" i="5"/>
  <c r="J212" i="5"/>
  <c r="I212" i="5"/>
  <c r="H212" i="5"/>
  <c r="F212" i="5"/>
  <c r="R212" i="5"/>
  <c r="J168" i="5"/>
  <c r="H168" i="5"/>
  <c r="F168" i="5"/>
  <c r="R168" i="5"/>
  <c r="I168" i="5"/>
  <c r="F65" i="6"/>
  <c r="F49" i="6"/>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X1922" i="5"/>
  <c r="X1896"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R1334" i="5"/>
  <c r="J1334" i="5"/>
  <c r="I1334" i="5"/>
  <c r="H1334" i="5"/>
  <c r="F1326" i="5"/>
  <c r="X1326" i="5"/>
  <c r="R1326" i="5"/>
  <c r="J1326" i="5"/>
  <c r="I1326" i="5"/>
  <c r="H1326" i="5"/>
  <c r="F1318" i="5"/>
  <c r="X1318" i="5"/>
  <c r="R1318" i="5"/>
  <c r="J1318" i="5"/>
  <c r="I1318" i="5"/>
  <c r="H1318" i="5"/>
  <c r="F1310" i="5"/>
  <c r="R1310" i="5"/>
  <c r="J1310" i="5"/>
  <c r="I1310" i="5"/>
  <c r="H1310" i="5"/>
  <c r="F1302" i="5"/>
  <c r="R1302" i="5"/>
  <c r="J1302" i="5"/>
  <c r="I1302" i="5"/>
  <c r="H1302" i="5"/>
  <c r="F1294" i="5"/>
  <c r="X1294" i="5"/>
  <c r="R1294" i="5"/>
  <c r="J1294" i="5"/>
  <c r="I1294" i="5"/>
  <c r="H1294" i="5"/>
  <c r="F1286" i="5"/>
  <c r="X1286" i="5"/>
  <c r="R1286" i="5"/>
  <c r="J1286" i="5"/>
  <c r="I1286" i="5"/>
  <c r="H1286" i="5"/>
  <c r="F1278" i="5"/>
  <c r="R1278" i="5"/>
  <c r="J1278" i="5"/>
  <c r="I1278" i="5"/>
  <c r="H1278" i="5"/>
  <c r="F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60" i="5"/>
  <c r="S482" i="5"/>
  <c r="S546" i="5"/>
  <c r="S353" i="5"/>
  <c r="S178" i="5"/>
  <c r="S563" i="5"/>
  <c r="S459" i="5"/>
  <c r="S278" i="5"/>
  <c r="S222" i="5"/>
  <c r="S327" i="5"/>
  <c r="S311" i="5"/>
  <c r="S373" i="5"/>
  <c r="S499" i="5"/>
  <c r="S455" i="5"/>
  <c r="S495" i="5"/>
  <c r="T574" i="5"/>
  <c r="T403" i="5"/>
  <c r="T580" i="5"/>
  <c r="T435" i="5"/>
  <c r="T431" i="5"/>
  <c r="T243"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371" i="5"/>
  <c r="S351" i="5"/>
  <c r="S231" i="5"/>
  <c r="S286" i="5"/>
  <c r="S270" i="5"/>
  <c r="S238" i="5"/>
  <c r="S245" i="5"/>
  <c r="T463" i="5"/>
  <c r="T562" i="5"/>
  <c r="T592" i="5"/>
  <c r="T306" i="5"/>
  <c r="T423" i="5"/>
  <c r="T279" i="5"/>
  <c r="T287" i="5"/>
  <c r="T588" i="5"/>
  <c r="T567" i="5"/>
  <c r="T486" i="5"/>
  <c r="T324" i="5"/>
  <c r="T276" i="5"/>
  <c r="T398" i="5"/>
  <c r="T502" i="5"/>
  <c r="T296" i="5"/>
  <c r="T264" i="5"/>
  <c r="T232" i="5"/>
  <c r="T501" i="5"/>
  <c r="T460" i="5"/>
  <c r="T553" i="5"/>
  <c r="T414" i="5"/>
  <c r="S492" i="5"/>
  <c r="S322" i="5"/>
  <c r="S456" i="5"/>
  <c r="S376" i="5"/>
  <c r="S504" i="5"/>
  <c r="S323" i="5"/>
  <c r="S483" i="5"/>
  <c r="S488" i="5"/>
  <c r="S590" i="5"/>
  <c r="S368" i="5"/>
  <c r="S530" i="5"/>
  <c r="S480" i="5"/>
  <c r="S234" i="5"/>
  <c r="S185" i="5"/>
  <c r="S290" i="5"/>
  <c r="S182" i="5"/>
  <c r="S531" i="5"/>
  <c r="S399" i="5"/>
  <c r="S250" i="5"/>
  <c r="S345" i="5"/>
  <c r="S321" i="5"/>
  <c r="T297" i="5"/>
  <c r="T447" i="5"/>
  <c r="T439" i="5"/>
  <c r="T281" i="5"/>
  <c r="T303" i="5"/>
  <c r="T379" i="5"/>
  <c r="T175" i="5"/>
  <c r="T290" i="5"/>
  <c r="T402" i="5"/>
  <c r="T220" i="5"/>
  <c r="T442" i="5"/>
  <c r="T196" i="5"/>
  <c r="T565" i="5"/>
  <c r="T549" i="5"/>
  <c r="T426" i="5"/>
  <c r="T358" i="5"/>
  <c r="T422" i="5"/>
  <c r="S528" i="5"/>
  <c r="S516" i="5"/>
  <c r="S594" i="5"/>
  <c r="S507" i="5"/>
  <c r="S333" i="5"/>
  <c r="S451" i="5"/>
  <c r="S335" i="5"/>
  <c r="S205" i="5"/>
  <c r="S166" i="5"/>
  <c r="S317" i="5"/>
  <c r="T578" i="5"/>
  <c r="T395" i="5"/>
  <c r="T411" i="5"/>
  <c r="T194" i="5"/>
  <c r="T211" i="5"/>
  <c r="T496" i="5"/>
  <c r="T583" i="5"/>
  <c r="T467" i="5"/>
  <c r="T521" i="5"/>
  <c r="T284" i="5"/>
  <c r="T252" i="5"/>
  <c r="T362" i="5"/>
  <c r="T493" i="5"/>
  <c r="T366" i="5"/>
  <c r="T272" i="5"/>
  <c r="T240" i="5"/>
  <c r="T462" i="5"/>
  <c r="T465" i="5"/>
  <c r="T561" i="5"/>
  <c r="T434" i="5"/>
  <c r="T370" i="5"/>
  <c r="T505" i="5"/>
  <c r="T450" i="5"/>
  <c r="T485" i="5"/>
  <c r="T430" i="5"/>
  <c r="T571" i="5"/>
  <c r="T438" i="5"/>
  <c r="T312" i="5"/>
  <c r="T481" i="5"/>
  <c r="S582" i="5"/>
  <c r="S500" i="5"/>
  <c r="S347" i="5"/>
  <c r="S512" i="5"/>
  <c r="S221" i="5"/>
  <c r="S503" i="5"/>
  <c r="S478" i="5"/>
  <c r="S326" i="5"/>
  <c r="S514" i="5"/>
  <c r="S558" i="5"/>
  <c r="S230" i="5"/>
  <c r="S387" i="5"/>
  <c r="S559" i="5"/>
  <c r="S487" i="5"/>
  <c r="S551" i="5"/>
  <c r="S294" i="5"/>
  <c r="S170" i="5"/>
  <c r="S202" i="5"/>
  <c r="S519" i="5"/>
  <c r="S209" i="5"/>
  <c r="S253" i="5"/>
  <c r="S258" i="5"/>
  <c r="S319" i="5"/>
  <c r="S249" i="5"/>
  <c r="T265" i="5"/>
  <c r="T189" i="5"/>
  <c r="T293" i="5"/>
  <c r="T608" i="5"/>
  <c r="T365" i="5"/>
  <c r="T466" i="5"/>
  <c r="T378" i="5"/>
  <c r="T355" i="5"/>
  <c r="T490" i="5"/>
  <c r="T579" i="5"/>
  <c r="T609" i="5"/>
  <c r="T316" i="5"/>
  <c r="T172" i="5"/>
  <c r="T308" i="5"/>
  <c r="T458" i="5"/>
  <c r="T589" i="5"/>
  <c r="T474" i="5"/>
  <c r="T418" i="5"/>
  <c r="S547" i="5"/>
  <c r="S273" i="5"/>
  <c r="S544" i="5"/>
  <c r="S526" i="5"/>
  <c r="S318" i="5"/>
  <c r="S233" i="5"/>
  <c r="S241" i="5"/>
  <c r="S173" i="5"/>
  <c r="S174" i="5"/>
  <c r="S379" i="5"/>
  <c r="S331" i="5"/>
  <c r="S282" i="5"/>
  <c r="S274" i="5"/>
  <c r="S217" i="5"/>
  <c r="S218" i="5"/>
  <c r="S285" i="5"/>
  <c r="T419" i="5"/>
  <c r="T277" i="5"/>
  <c r="T330" i="5"/>
  <c r="T596" i="5"/>
  <c r="T472" i="5"/>
  <c r="T509" i="5"/>
  <c r="T394" i="5"/>
  <c r="T292" i="5"/>
  <c r="T260" i="5"/>
  <c r="T228" i="5"/>
  <c r="T577" i="5"/>
  <c r="T534" i="5"/>
  <c r="T506" i="5"/>
  <c r="T328" i="5"/>
  <c r="T473" i="5"/>
  <c r="T517" i="5"/>
  <c r="T585" i="5"/>
  <c r="T346" i="5"/>
  <c r="T386" i="5"/>
  <c r="T367" i="5"/>
  <c r="T280" i="5"/>
  <c r="T248" i="5"/>
  <c r="T489" i="5"/>
  <c r="T554" i="5"/>
  <c r="T446" i="5"/>
  <c r="S266" i="5"/>
  <c r="S540" i="5"/>
  <c r="S520" i="5"/>
  <c r="S186" i="5"/>
  <c r="S550" i="5"/>
  <c r="S165" i="5"/>
  <c r="S338" i="5"/>
  <c r="S536" i="5"/>
  <c r="S310" i="5"/>
  <c r="S498" i="5"/>
  <c r="S484" i="5"/>
  <c r="S471" i="5"/>
  <c r="S298" i="5"/>
  <c r="S515" i="5"/>
  <c r="S289" i="5"/>
  <c r="S181" i="5"/>
  <c r="S313" i="5"/>
  <c r="S242" i="5"/>
  <c r="S307" i="5"/>
  <c r="T239" i="5"/>
  <c r="T305" i="5"/>
  <c r="T595" i="5"/>
  <c r="T591" i="5"/>
  <c r="T522" i="5"/>
  <c r="T184" i="5"/>
  <c r="T216" i="5"/>
  <c r="T477" i="5"/>
  <c r="T342" i="5"/>
  <c r="T359" i="5"/>
  <c r="T557" i="5"/>
  <c r="T581" i="5"/>
  <c r="T200" i="5"/>
  <c r="T497" i="5"/>
  <c r="T587" i="5"/>
  <c r="T454" i="5"/>
  <c r="T164" i="5"/>
  <c r="T168" i="5"/>
  <c r="T593" i="5"/>
  <c r="S337" i="5"/>
  <c r="S555" i="5"/>
  <c r="S570" i="5"/>
  <c r="S301" i="5"/>
  <c r="S246" i="5"/>
  <c r="S254" i="5"/>
  <c r="S206" i="5"/>
  <c r="S325" i="5"/>
  <c r="S527" i="5"/>
  <c r="S369" i="5"/>
  <c r="S381"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05" i="5"/>
  <c r="X599" i="5"/>
  <c r="S599" i="5"/>
  <c r="X465" i="5"/>
  <c r="X346" i="5"/>
  <c r="X493" i="5"/>
  <c r="S611" i="5"/>
  <c r="X398" i="5"/>
  <c r="X538" i="5"/>
  <c r="X577" i="5"/>
  <c r="X601" i="5"/>
  <c r="S601" i="5"/>
  <c r="X402" i="5"/>
  <c r="X466" i="5"/>
  <c r="X521" i="5"/>
  <c r="X486" i="5"/>
  <c r="X472" i="5"/>
  <c r="X287" i="5"/>
  <c r="X407" i="5"/>
  <c r="X152" i="5"/>
  <c r="X375" i="5"/>
  <c r="X232" i="5"/>
  <c r="X296" i="5"/>
  <c r="X192" i="5"/>
  <c r="X410" i="5"/>
  <c r="X362" i="5"/>
  <c r="X522" i="5"/>
  <c r="X378" i="5"/>
  <c r="X567" i="5"/>
  <c r="X151" i="5"/>
  <c r="X281" i="5"/>
  <c r="X496" i="5"/>
  <c r="X103" i="5"/>
  <c r="X578" i="5"/>
  <c r="X320" i="5"/>
  <c r="X454" i="5"/>
  <c r="X406" i="5"/>
  <c r="X370" i="5"/>
  <c r="X565" i="5"/>
  <c r="X359" i="5"/>
  <c r="X517" i="5"/>
  <c r="X328" i="5"/>
  <c r="X506" i="5"/>
  <c r="X591" i="5"/>
  <c r="X439" i="5"/>
  <c r="X600" i="5"/>
  <c r="S600" i="5"/>
  <c r="X447" i="5"/>
  <c r="X365" i="5"/>
  <c r="X423" i="5"/>
  <c r="X191" i="5"/>
  <c r="X481" i="5"/>
  <c r="X569" i="5"/>
  <c r="X168" i="5"/>
  <c r="X553" i="5"/>
  <c r="X144" i="5"/>
  <c r="X208" i="5"/>
  <c r="X382" i="5"/>
  <c r="S382" i="5"/>
  <c r="X224" i="5"/>
  <c r="X256" i="5"/>
  <c r="X288" i="5"/>
  <c r="X367" i="5"/>
  <c r="X390" i="5"/>
  <c r="X490" i="5"/>
  <c r="X537" i="5"/>
  <c r="X469" i="5"/>
  <c r="X529" i="5"/>
  <c r="X431" i="5"/>
  <c r="X305" i="5"/>
  <c r="X277" i="5"/>
  <c r="X334" i="5"/>
  <c r="X297" i="5"/>
  <c r="X207" i="5"/>
  <c r="X194" i="5"/>
  <c r="X306" i="5"/>
  <c r="X592" i="5"/>
  <c r="S533" i="5"/>
  <c r="X458" i="5"/>
  <c r="X513" i="5"/>
  <c r="X609" i="5"/>
  <c r="X561" i="5"/>
  <c r="X386" i="5"/>
  <c r="X545" i="5"/>
  <c r="X575" i="5"/>
  <c r="X216" i="5"/>
  <c r="X534" i="5"/>
  <c r="S355" i="5"/>
  <c r="X541" i="5"/>
  <c r="X330" i="5"/>
  <c r="X391" i="5"/>
  <c r="X602" i="5"/>
  <c r="S602" i="5"/>
  <c r="X562" i="5"/>
  <c r="X262" i="5"/>
  <c r="X350" i="5"/>
  <c r="X573" i="5"/>
  <c r="X430" i="5"/>
  <c r="X450" i="5"/>
  <c r="X497" i="5"/>
  <c r="X312" i="5"/>
  <c r="X434" i="5"/>
  <c r="X549" i="5"/>
  <c r="S603" i="5"/>
  <c r="X248" i="5"/>
  <c r="X280" i="5"/>
  <c r="X477" i="5"/>
  <c r="X184" i="5"/>
  <c r="X104" i="5"/>
  <c r="X374" i="5"/>
  <c r="X394" i="5"/>
  <c r="X605" i="5"/>
  <c r="S605" i="5"/>
  <c r="X279" i="5"/>
  <c r="X418" i="5"/>
  <c r="X581" i="5"/>
  <c r="X554" i="5"/>
  <c r="X607" i="5"/>
  <c r="S607" i="5"/>
  <c r="X426" i="5"/>
  <c r="X489" i="5"/>
  <c r="X557" i="5"/>
  <c r="X501" i="5"/>
  <c r="X342" i="5"/>
  <c r="X473" i="5"/>
  <c r="X442" i="5"/>
  <c r="X509" i="5"/>
  <c r="X303" i="5"/>
  <c r="X576" i="5"/>
  <c r="X215" i="5"/>
  <c r="X201" i="5"/>
  <c r="X87" i="5"/>
  <c r="X314" i="5"/>
  <c r="S314" i="5"/>
  <c r="X463" i="5"/>
  <c r="X136" i="5"/>
  <c r="X474" i="5"/>
  <c r="X593" i="5"/>
  <c r="X414" i="5"/>
  <c r="X160" i="5"/>
  <c r="X240" i="5"/>
  <c r="X585" i="5"/>
  <c r="X120" i="5"/>
  <c r="X583" i="5"/>
  <c r="X261" i="5"/>
  <c r="X415" i="5"/>
  <c r="X293" i="5"/>
  <c r="X239" i="5"/>
  <c r="X71" i="5"/>
  <c r="X265" i="5"/>
  <c r="AB12" i="5"/>
  <c r="AB9" i="5"/>
  <c r="G68" i="6" s="1"/>
  <c r="AB10" i="5"/>
  <c r="AB14" i="5"/>
  <c r="AB17" i="5"/>
  <c r="AB16" i="5"/>
  <c r="AB8" i="5"/>
  <c r="AB13" i="5"/>
  <c r="AB15" i="5"/>
  <c r="AB11" i="5"/>
  <c r="AB7" i="5"/>
  <c r="B2" i="6"/>
  <c r="S430" i="5"/>
  <c r="S443" i="5"/>
  <c r="S324" i="5"/>
  <c r="S419" i="5"/>
  <c r="S240" i="5"/>
  <c r="S589" i="5"/>
  <c r="S220" i="5"/>
  <c r="S521" i="5"/>
  <c r="S472" i="5"/>
  <c r="S180" i="5"/>
  <c r="S296" i="5"/>
  <c r="S176" i="5"/>
  <c r="S276" i="5"/>
  <c r="S596" i="5"/>
  <c r="S496" i="5"/>
  <c r="S212" i="5"/>
  <c r="S188" i="5"/>
  <c r="S366" i="5"/>
  <c r="S591" i="5"/>
  <c r="S439" i="5"/>
  <c r="S365" i="5"/>
  <c r="S403" i="5"/>
  <c r="S569" i="5"/>
  <c r="S553"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172" i="5"/>
  <c r="S211" i="5"/>
  <c r="S474" i="5"/>
  <c r="S585" i="5"/>
  <c r="S583" i="5"/>
  <c r="S588" i="5"/>
  <c r="S489" i="5"/>
  <c r="S593" i="5"/>
  <c r="R16" i="5"/>
  <c r="R10" i="5"/>
  <c r="R13" i="5"/>
  <c r="R7" i="5"/>
  <c r="R17" i="5"/>
  <c r="R12" i="5"/>
  <c r="R9" i="5"/>
  <c r="R8" i="5"/>
  <c r="R15" i="5"/>
  <c r="R11" i="5"/>
  <c r="R14" i="5"/>
  <c r="X13" i="5"/>
  <c r="X10" i="5"/>
  <c r="X9" i="5"/>
  <c r="X17" i="5"/>
  <c r="X15" i="5"/>
  <c r="X8" i="5"/>
  <c r="X7" i="5"/>
  <c r="S74" i="5"/>
  <c r="T72" i="5"/>
  <c r="T25" i="5"/>
  <c r="T34" i="5"/>
  <c r="T26" i="5"/>
  <c r="S53" i="5"/>
  <c r="S106" i="5"/>
  <c r="S83" i="5"/>
  <c r="S145" i="5"/>
  <c r="T38" i="5"/>
  <c r="T19" i="5"/>
  <c r="T127" i="5"/>
  <c r="S19" i="5"/>
  <c r="S129" i="5"/>
  <c r="S111" i="5"/>
  <c r="T129" i="5"/>
  <c r="S143" i="5"/>
  <c r="T60" i="5"/>
  <c r="S59" i="5"/>
  <c r="T145" i="5"/>
  <c r="T122" i="5"/>
  <c r="T147" i="5"/>
  <c r="T20" i="5"/>
  <c r="T68" i="5"/>
  <c r="T146" i="5"/>
  <c r="S117" i="5"/>
  <c r="S162" i="5"/>
  <c r="S109" i="5"/>
  <c r="T100" i="5"/>
  <c r="S141" i="5"/>
  <c r="S158" i="5"/>
  <c r="S118" i="5"/>
  <c r="S138" i="5"/>
  <c r="S92" i="5"/>
  <c r="T163" i="5"/>
  <c r="T124" i="5"/>
  <c r="S100" i="5"/>
  <c r="S79" i="5"/>
  <c r="S46" i="5"/>
  <c r="S101" i="5"/>
  <c r="S140" i="5"/>
  <c r="S163" i="5"/>
  <c r="T7" i="5"/>
  <c r="S14" i="5"/>
  <c r="T16" i="5"/>
  <c r="T11" i="5"/>
  <c r="S11" i="5"/>
  <c r="S35" i="5"/>
  <c r="T41" i="5"/>
  <c r="T50" i="5"/>
  <c r="T35" i="5"/>
  <c r="S61" i="5"/>
  <c r="T31" i="5"/>
  <c r="S95" i="5"/>
  <c r="T154" i="5"/>
  <c r="T70" i="5"/>
  <c r="S159" i="5"/>
  <c r="T111" i="5"/>
  <c r="T45" i="5"/>
  <c r="T141" i="5"/>
  <c r="T143" i="5"/>
  <c r="T37" i="5"/>
  <c r="T39" i="5"/>
  <c r="T65" i="5"/>
  <c r="T67" i="5"/>
  <c r="T46" i="5"/>
  <c r="S28" i="5"/>
  <c r="T49" i="5"/>
  <c r="T73" i="5"/>
  <c r="T63" i="5"/>
  <c r="T117" i="5"/>
  <c r="S37" i="5"/>
  <c r="S50" i="5"/>
  <c r="S38" i="5"/>
  <c r="T136" i="5"/>
  <c r="T112" i="5"/>
  <c r="T108" i="5"/>
  <c r="T148" i="5"/>
  <c r="S22" i="5"/>
  <c r="S24" i="5"/>
  <c r="S108" i="5"/>
  <c r="S156" i="5"/>
  <c r="S43" i="5"/>
  <c r="S120" i="5"/>
  <c r="T15" i="5"/>
  <c r="T9" i="5"/>
  <c r="S10" i="5"/>
  <c r="T42" i="5"/>
  <c r="S67" i="5"/>
  <c r="S25" i="5"/>
  <c r="T62" i="5"/>
  <c r="S93" i="5"/>
  <c r="T54" i="5"/>
  <c r="S121" i="5"/>
  <c r="S80" i="5"/>
  <c r="T91" i="5"/>
  <c r="S52" i="5"/>
  <c r="T43" i="5"/>
  <c r="S115" i="5"/>
  <c r="S124" i="5"/>
  <c r="S132" i="5"/>
  <c r="S94" i="5"/>
  <c r="T84" i="5"/>
  <c r="T66" i="5"/>
  <c r="T138" i="5"/>
  <c r="T76" i="5"/>
  <c r="T36" i="5"/>
  <c r="S161" i="5"/>
  <c r="T142" i="5"/>
  <c r="S135" i="5"/>
  <c r="T47" i="5"/>
  <c r="T80" i="5"/>
  <c r="S127" i="5"/>
  <c r="T40" i="5"/>
  <c r="T89" i="5"/>
  <c r="S99" i="5"/>
  <c r="T57" i="5"/>
  <c r="T95" i="5"/>
  <c r="S88" i="5"/>
  <c r="S60" i="5"/>
  <c r="S6" i="5"/>
  <c r="S91" i="5"/>
  <c r="S136" i="5"/>
  <c r="T123" i="5"/>
  <c r="T82" i="5"/>
  <c r="S123" i="5"/>
  <c r="S77" i="5"/>
  <c r="S31" i="5"/>
  <c r="T55" i="5"/>
  <c r="S119" i="5"/>
  <c r="T102" i="5"/>
  <c r="T161" i="5"/>
  <c r="T48" i="5"/>
  <c r="T58" i="5"/>
  <c r="T107" i="5"/>
  <c r="S57" i="5"/>
  <c r="T105" i="5"/>
  <c r="T109" i="5"/>
  <c r="S81" i="5"/>
  <c r="T78" i="5"/>
  <c r="T21" i="5"/>
  <c r="S73" i="5"/>
  <c r="T125" i="5"/>
  <c r="T86" i="5"/>
  <c r="T6" i="5"/>
  <c r="S130" i="5"/>
  <c r="S68" i="5"/>
  <c r="S86" i="5"/>
  <c r="S32" i="5"/>
  <c r="S36" i="5"/>
  <c r="S20" i="5"/>
  <c r="T152" i="5"/>
  <c r="S48" i="5"/>
  <c r="S84" i="5"/>
  <c r="S82" i="5"/>
  <c r="S54" i="5"/>
  <c r="S154" i="5"/>
  <c r="S5" i="5"/>
  <c r="S144" i="5"/>
  <c r="S103" i="5"/>
  <c r="S152" i="5"/>
  <c r="T13" i="5"/>
  <c r="T8" i="5"/>
  <c r="S17" i="5"/>
  <c r="S8" i="5"/>
  <c r="S85" i="5"/>
  <c r="T126" i="5"/>
  <c r="S137" i="5"/>
  <c r="T75" i="5"/>
  <c r="T113" i="5"/>
  <c r="S51" i="5"/>
  <c r="T81" i="5"/>
  <c r="T114" i="5"/>
  <c r="T151" i="5"/>
  <c r="S64" i="5"/>
  <c r="S104" i="5"/>
  <c r="T10" i="5"/>
  <c r="S150" i="5"/>
  <c r="T98" i="5"/>
  <c r="S18" i="5"/>
  <c r="S97" i="5"/>
  <c r="T119" i="5"/>
  <c r="T56" i="5"/>
  <c r="S75" i="5"/>
  <c r="T53" i="5"/>
  <c r="T137" i="5"/>
  <c r="T133" i="5"/>
  <c r="T77" i="5"/>
  <c r="T74" i="5"/>
  <c r="S69" i="5"/>
  <c r="S157" i="5"/>
  <c r="T162" i="5"/>
  <c r="T157" i="5"/>
  <c r="T94" i="5"/>
  <c r="T51" i="5"/>
  <c r="T32" i="5"/>
  <c r="T92" i="5"/>
  <c r="S125" i="5"/>
  <c r="T22" i="5"/>
  <c r="T24" i="5"/>
  <c r="T5" i="5"/>
  <c r="S146" i="5"/>
  <c r="S56" i="5"/>
  <c r="S110" i="5"/>
  <c r="S98" i="5"/>
  <c r="T115" i="5"/>
  <c r="S107" i="5"/>
  <c r="S78" i="5"/>
  <c r="S66" i="5"/>
  <c r="S70" i="5"/>
  <c r="S102" i="5"/>
  <c r="S160" i="5"/>
  <c r="S112" i="5"/>
  <c r="S87" i="5"/>
  <c r="T17" i="5"/>
  <c r="S12" i="5"/>
  <c r="S9" i="5"/>
  <c r="T96" i="5"/>
  <c r="T90" i="5"/>
  <c r="T28" i="5"/>
  <c r="S89" i="5"/>
  <c r="T30" i="5"/>
  <c r="T59" i="5"/>
  <c r="T153" i="5"/>
  <c r="T97" i="5"/>
  <c r="T134" i="5"/>
  <c r="T71" i="5"/>
  <c r="S44" i="5"/>
  <c r="S114" i="5"/>
  <c r="S133" i="5"/>
  <c r="S96" i="5"/>
  <c r="T160" i="5"/>
  <c r="S134" i="5"/>
  <c r="S126" i="5"/>
  <c r="T104" i="5"/>
  <c r="T156" i="5"/>
  <c r="S21" i="5"/>
  <c r="S142" i="5"/>
  <c r="S90" i="5"/>
  <c r="T116" i="5"/>
  <c r="T14" i="5"/>
  <c r="S7" i="5"/>
  <c r="T158" i="5"/>
  <c r="T110" i="5"/>
  <c r="S55" i="5"/>
  <c r="S113" i="5"/>
  <c r="T88" i="5"/>
  <c r="T139" i="5"/>
  <c r="S26" i="5"/>
  <c r="S49" i="5"/>
  <c r="S27" i="5"/>
  <c r="T99" i="5"/>
  <c r="T52" i="5"/>
  <c r="T140" i="5"/>
  <c r="S34" i="5"/>
  <c r="S139" i="5"/>
  <c r="T120" i="5"/>
  <c r="S151" i="5"/>
  <c r="T44" i="5"/>
  <c r="T121" i="5"/>
  <c r="T135" i="5"/>
  <c r="T159" i="5"/>
  <c r="S45" i="5"/>
  <c r="T64" i="5"/>
  <c r="T83" i="5"/>
  <c r="T118" i="5"/>
  <c r="S65" i="5"/>
  <c r="T29" i="5"/>
  <c r="T144" i="5"/>
  <c r="S71" i="5"/>
  <c r="S16" i="5"/>
  <c r="S62" i="5"/>
  <c r="T132" i="5"/>
  <c r="S29" i="5"/>
  <c r="S76" i="5"/>
  <c r="S128" i="5"/>
  <c r="S13" i="5"/>
  <c r="S58" i="5"/>
  <c r="S147" i="5"/>
  <c r="T61" i="5"/>
  <c r="T150" i="5"/>
  <c r="T149" i="5"/>
  <c r="S47" i="5"/>
  <c r="T131" i="5"/>
  <c r="T93" i="5"/>
  <c r="T69" i="5"/>
  <c r="S105" i="5"/>
  <c r="T106" i="5"/>
  <c r="S131" i="5"/>
  <c r="T85" i="5"/>
  <c r="T23" i="5"/>
  <c r="S39" i="5"/>
  <c r="T155" i="5"/>
  <c r="T101" i="5"/>
  <c r="S155" i="5"/>
  <c r="S41" i="5"/>
  <c r="T79" i="5"/>
  <c r="S33" i="5"/>
  <c r="T87" i="5"/>
  <c r="S149" i="5"/>
  <c r="S23" i="5"/>
  <c r="S153" i="5"/>
  <c r="T128" i="5"/>
  <c r="S72" i="5"/>
  <c r="T103" i="5"/>
  <c r="S40" i="5"/>
  <c r="S122" i="5"/>
  <c r="S63" i="5"/>
  <c r="S30" i="5"/>
  <c r="S116" i="5"/>
  <c r="S148" i="5"/>
  <c r="T12" i="5"/>
  <c r="S15" i="5"/>
  <c r="S42" i="5"/>
  <c r="T130" i="5"/>
  <c r="T27" i="5"/>
  <c r="G64" i="6" a="1"/>
  <c r="G65" i="6" l="1"/>
  <c r="H65" i="6" s="1"/>
  <c r="G67" i="6"/>
  <c r="R5" i="5"/>
  <c r="X5" i="5"/>
  <c r="G69" i="6" a="1"/>
  <c r="G69" i="6" s="1"/>
  <c r="H69" i="6" s="1"/>
  <c r="K68" i="6"/>
  <c r="D17" i="6"/>
  <c r="H27" i="6"/>
  <c r="D27" i="6" s="1"/>
  <c r="D37" i="6"/>
  <c r="C37" i="6"/>
  <c r="F42" i="6"/>
  <c r="H42" i="6" s="1"/>
  <c r="D42" i="6" s="1"/>
  <c r="C17" i="6"/>
  <c r="C42" i="6"/>
  <c r="F32" i="6"/>
  <c r="H32" i="6" s="1"/>
  <c r="D32" i="6" s="1"/>
  <c r="F68" i="6"/>
  <c r="H68" i="6" s="1"/>
  <c r="D68" i="6" s="1"/>
  <c r="C22" i="6"/>
  <c r="C27" i="6"/>
  <c r="C52" i="6"/>
  <c r="C47" i="6"/>
  <c r="B21" i="6"/>
  <c r="B26" i="6" s="1"/>
  <c r="G26" i="6" s="1"/>
  <c r="G16" i="6"/>
  <c r="H16" i="6" s="1"/>
  <c r="C16" i="6" s="1"/>
  <c r="B41" i="6"/>
  <c r="G41" i="6" s="1"/>
  <c r="B51" i="6"/>
  <c r="G51" i="6" s="1"/>
  <c r="K66" i="6"/>
  <c r="D15" i="6"/>
  <c r="D20" i="6"/>
  <c r="C20" i="6"/>
  <c r="F50" i="6"/>
  <c r="H50" i="6" s="1"/>
  <c r="D50" i="6" s="1"/>
  <c r="F45" i="6"/>
  <c r="H45" i="6" s="1"/>
  <c r="D45" i="6" s="1"/>
  <c r="H25" i="6"/>
  <c r="D25" i="6" s="1"/>
  <c r="F30" i="6"/>
  <c r="H30" i="6" s="1"/>
  <c r="D30" i="6" s="1"/>
  <c r="F66" i="6"/>
  <c r="H66" i="6" s="1"/>
  <c r="D66" i="6" s="1"/>
  <c r="F35" i="6"/>
  <c r="H35" i="6" s="1"/>
  <c r="D35" i="6" s="1"/>
  <c r="F40" i="6"/>
  <c r="H40" i="6" s="1"/>
  <c r="D40" i="6" s="1"/>
  <c r="C50" i="6"/>
  <c r="B64" i="4"/>
  <c r="A46" i="6" s="1"/>
  <c r="C15" i="6"/>
  <c r="B55" i="4"/>
  <c r="A38" i="6" s="1"/>
  <c r="B67" i="4"/>
  <c r="A48" i="6" s="1"/>
  <c r="B89" i="4"/>
  <c r="A63" i="6" s="1"/>
  <c r="B37" i="4"/>
  <c r="A23" i="6" s="1"/>
  <c r="B77" i="4"/>
  <c r="A55" i="6" s="1"/>
  <c r="B83" i="4"/>
  <c r="A59" i="6" s="1"/>
  <c r="B79" i="4"/>
  <c r="A57" i="6" s="1"/>
  <c r="B85" i="4"/>
  <c r="A60" i="6" s="1"/>
  <c r="B31" i="4"/>
  <c r="A18" i="6" s="1"/>
  <c r="B87" i="4"/>
  <c r="A62" i="6" s="1"/>
  <c r="B75" i="4"/>
  <c r="A54" i="6" s="1"/>
  <c r="B81" i="4"/>
  <c r="A58" i="6" s="1"/>
  <c r="B43" i="4"/>
  <c r="A28" i="6" s="1"/>
  <c r="B61" i="4"/>
  <c r="A43" i="6" s="1"/>
  <c r="B49" i="4"/>
  <c r="A33" i="6" s="1"/>
  <c r="D14" i="6"/>
  <c r="F29" i="6"/>
  <c r="H29" i="6" s="1"/>
  <c r="D29" i="6" s="1"/>
  <c r="F44" i="6"/>
  <c r="H44" i="6" s="1"/>
  <c r="D44" i="6" s="1"/>
  <c r="B44" i="6"/>
  <c r="G44" i="6" s="1"/>
  <c r="C34" i="6"/>
  <c r="C14" i="6"/>
  <c r="C24" i="6"/>
  <c r="C2" i="6"/>
  <c r="F39" i="6"/>
  <c r="H39" i="6" s="1"/>
  <c r="D39" i="6" s="1"/>
  <c r="C9" i="6"/>
  <c r="G19" i="6"/>
  <c r="H19" i="6" s="1"/>
  <c r="D19" i="6" s="1"/>
  <c r="B49" i="6"/>
  <c r="G49" i="6" s="1"/>
  <c r="H49" i="6" s="1"/>
  <c r="C44" i="6"/>
  <c r="A14" i="6"/>
  <c r="C12" i="6"/>
  <c r="C10" i="6"/>
  <c r="C11" i="6"/>
  <c r="D43" i="4"/>
  <c r="D37" i="4"/>
  <c r="C8" i="6"/>
  <c r="D8" i="6"/>
  <c r="B57" i="4"/>
  <c r="A40" i="6" s="1"/>
  <c r="C7" i="6"/>
  <c r="B34" i="4"/>
  <c r="A21" i="6" s="1"/>
  <c r="B69" i="4"/>
  <c r="A50" i="6" s="1"/>
  <c r="B33" i="4"/>
  <c r="A20" i="6" s="1"/>
  <c r="A24" i="6"/>
  <c r="B65" i="4"/>
  <c r="A47" i="6" s="1"/>
  <c r="B51" i="4"/>
  <c r="A35" i="6" s="1"/>
  <c r="D6" i="6"/>
  <c r="C6" i="6"/>
  <c r="B68" i="4"/>
  <c r="A49" i="6" s="1"/>
  <c r="B70" i="4"/>
  <c r="A51" i="6" s="1"/>
  <c r="B56" i="4"/>
  <c r="A39" i="6" s="1"/>
  <c r="B52" i="4"/>
  <c r="A36" i="6" s="1"/>
  <c r="A26" i="6"/>
  <c r="B50" i="4"/>
  <c r="A34" i="6" s="1"/>
  <c r="C5" i="6"/>
  <c r="D74" i="4"/>
  <c r="G43" i="4"/>
  <c r="D55" i="4"/>
  <c r="D67" i="4"/>
  <c r="D31" i="4"/>
  <c r="D49" i="4"/>
  <c r="C4" i="6"/>
  <c r="G61" i="4"/>
  <c r="G67" i="4"/>
  <c r="G37" i="4"/>
  <c r="G49" i="4"/>
  <c r="G31" i="4"/>
  <c r="G55" i="4"/>
  <c r="G64" i="6"/>
  <c r="B71" i="4"/>
  <c r="A52" i="6" s="1"/>
  <c r="B53" i="4"/>
  <c r="A37" i="6" s="1"/>
  <c r="A25" i="6"/>
  <c r="A27" i="6"/>
  <c r="B35" i="4"/>
  <c r="A22" i="6" s="1"/>
  <c r="D65" i="6" l="1"/>
  <c r="C65" i="6"/>
  <c r="C30" i="6"/>
  <c r="C40" i="6"/>
  <c r="C68" i="6"/>
  <c r="C32" i="6"/>
  <c r="D16" i="6"/>
  <c r="F26" i="6"/>
  <c r="B31" i="6"/>
  <c r="G31" i="6" s="1"/>
  <c r="B36" i="6"/>
  <c r="G36" i="6" s="1"/>
  <c r="G21" i="6"/>
  <c r="H21" i="6" s="1"/>
  <c r="B46" i="6"/>
  <c r="G46" i="6" s="1"/>
  <c r="C66" i="6"/>
  <c r="C45" i="6"/>
  <c r="C35" i="6"/>
  <c r="C25" i="6"/>
  <c r="D49" i="6"/>
  <c r="C49" i="6"/>
  <c r="C39" i="6"/>
  <c r="C29" i="6"/>
  <c r="C19" i="6"/>
  <c r="K65" i="6"/>
  <c r="B64" i="6"/>
  <c r="H64" i="6"/>
  <c r="D21" i="6" l="1"/>
  <c r="C21" i="6"/>
  <c r="F36" i="6"/>
  <c r="H36" i="6" s="1"/>
  <c r="F67" i="6"/>
  <c r="H67" i="6" s="1"/>
  <c r="H26" i="6"/>
  <c r="F31" i="6"/>
  <c r="H31" i="6" s="1"/>
  <c r="F51" i="6"/>
  <c r="H51" i="6" s="1"/>
  <c r="F41" i="6"/>
  <c r="H41" i="6" s="1"/>
  <c r="F46" i="6"/>
  <c r="H46" i="6" s="1"/>
  <c r="F54" i="6"/>
  <c r="K67" i="6"/>
  <c r="C64" i="6"/>
  <c r="D64" i="6"/>
  <c r="D41" i="6" l="1"/>
  <c r="C41" i="6"/>
  <c r="D51" i="6"/>
  <c r="C51" i="6"/>
  <c r="D31" i="6"/>
  <c r="C31" i="6"/>
  <c r="D26" i="6"/>
  <c r="C26" i="6"/>
  <c r="D67" i="6"/>
  <c r="C67" i="6"/>
  <c r="D36" i="6"/>
  <c r="C36" i="6"/>
  <c r="F63" i="6"/>
  <c r="H63" i="6" s="1"/>
  <c r="F55" i="6"/>
  <c r="F59" i="6"/>
  <c r="H59" i="6" s="1"/>
  <c r="F58" i="6"/>
  <c r="H58" i="6" s="1"/>
  <c r="F62" i="6"/>
  <c r="H62" i="6" s="1"/>
  <c r="H54" i="6"/>
  <c r="F57" i="6"/>
  <c r="H57" i="6" s="1"/>
  <c r="F60" i="6"/>
  <c r="H60" i="6" s="1"/>
  <c r="D46" i="6"/>
  <c r="C46" i="6"/>
  <c r="D57" i="6" l="1"/>
  <c r="C57" i="6"/>
  <c r="C54" i="6"/>
  <c r="D54" i="6"/>
  <c r="D62" i="6"/>
  <c r="C62" i="6"/>
  <c r="D58" i="6"/>
  <c r="C58" i="6"/>
  <c r="D59" i="6"/>
  <c r="C59" i="6"/>
  <c r="H55" i="6"/>
  <c r="F56" i="6"/>
  <c r="H56" i="6" s="1"/>
  <c r="D63" i="6"/>
  <c r="C63" i="6"/>
  <c r="D60" i="6"/>
  <c r="C60"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<sst xmlns="http://schemas.openxmlformats.org/spreadsheetml/2006/main" count="23332" uniqueCount="15693">
  <si>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</si>
  <si>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</si>
  <si>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</si>
  <si>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</si>
  <si>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</si>
  <si>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</si>
  <si>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</si>
  <si>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</si>
  <si>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</si>
  <si>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</si>
  <si>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</si>
  <si>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</si>
  <si>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</si>
  <si>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</si>
  <si>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</si>
  <si>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</si>
  <si>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</si>
  <si>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</si>
  <si>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</si>
  <si>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</si>
  <si>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</si>
  <si>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</si>
  <si>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</si>
  <si>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</si>
  <si>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</si>
  <si>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</si>
  <si>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</si>
  <si>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</si>
  <si>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</si>
  <si>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</si>
  <si>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</si>
  <si>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</si>
  <si>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</si>
  <si>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</si>
  <si>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</si>
  <si>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</si>
  <si>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</si>
  <si>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</si>
  <si>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</si>
  <si>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</si>
  <si>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</si>
  <si>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</si>
  <si>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</si>
  <si>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</si>
  <si>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</si>
  <si>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</si>
  <si>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</si>
  <si>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</si>
  <si>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</si>
  <si>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</si>
  <si>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</si>
  <si>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</si>
  <si>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</si>
  <si>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</si>
  <si>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</si>
  <si>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</si>
  <si>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</si>
  <si>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</si>
  <si>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</si>
  <si>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</si>
  <si>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</si>
  <si>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</si>
  <si>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</si>
  <si>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</si>
  <si>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</si>
  <si>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</si>
  <si>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</si>
  <si>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</si>
  <si>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</si>
  <si>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</si>
  <si>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</si>
  <si>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</si>
  <si>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</si>
  <si>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</si>
  <si>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</si>
  <si>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</si>
  <si>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</si>
  <si>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</si>
  <si>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</si>
  <si>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</si>
  <si>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</si>
  <si>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</si>
  <si>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</si>
  <si>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</si>
  <si>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</si>
  <si>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</si>
  <si>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</si>
  <si>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</si>
  <si>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</si>
  <si>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</si>
  <si>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</si>
  <si>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</si>
  <si>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</si>
  <si>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</si>
  <si>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</si>
  <si>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</si>
  <si>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</si>
  <si>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</si>
  <si>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</si>
  <si>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</si>
  <si>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</si>
  <si>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</si>
  <si>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</si>
  <si>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</si>
  <si>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</si>
  <si>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</si>
  <si>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</si>
  <si>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</si>
  <si>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</si>
  <si>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</si>
  <si>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</si>
  <si>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</si>
  <si>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</si>
  <si>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</si>
  <si>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</si>
  <si>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</si>
  <si>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</si>
  <si>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</si>
  <si>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</si>
  <si>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</si>
  <si>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</si>
  <si>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</si>
  <si>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</si>
  <si>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</si>
  <si>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</si>
  <si>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</si>
  <si>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</si>
  <si>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</si>
  <si>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</si>
  <si>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</si>
  <si>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</si>
  <si>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</si>
  <si>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</si>
  <si>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</si>
  <si>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</si>
  <si>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</si>
  <si>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</si>
  <si>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</si>
  <si>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</si>
  <si>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</si>
  <si>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</si>
  <si>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</si>
  <si>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</si>
  <si>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</si>
  <si>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</si>
  <si>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</si>
  <si>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</si>
  <si>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</si>
  <si>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</si>
  <si>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</si>
  <si>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</si>
  <si>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</si>
  <si>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</si>
  <si>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</si>
  <si>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</si>
  <si>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</si>
  <si>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</si>
  <si>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</si>
  <si>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</si>
  <si>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</si>
  <si>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</si>
  <si>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</si>
  <si>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</si>
  <si>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</si>
  <si>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</si>
  <si>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</si>
  <si>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</si>
  <si>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</si>
  <si>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</si>
  <si>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</si>
  <si>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</si>
  <si>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</si>
  <si>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</si>
  <si>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</si>
  <si>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</si>
  <si>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</si>
  <si>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</si>
  <si>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</si>
  <si>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</si>
  <si>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</si>
  <si>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</si>
  <si>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</si>
  <si>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</si>
  <si>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</si>
  <si>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</si>
  <si>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</si>
  <si>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</si>
  <si>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</si>
  <si>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</si>
  <si>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</si>
  <si>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</si>
  <si>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</si>
  <si>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</si>
  <si>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</si>
  <si>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</si>
  <si>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</si>
  <si>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</si>
  <si>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</si>
  <si>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</si>
  <si>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</si>
  <si>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</si>
  <si>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</si>
  <si>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</si>
  <si>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</si>
  <si>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</si>
  <si>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</si>
  <si>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</si>
  <si>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</si>
  <si>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</si>
  <si>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</si>
  <si>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</si>
  <si>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</si>
  <si>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</si>
  <si>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</si>
  <si>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</si>
  <si>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</si>
  <si>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</si>
  <si>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</si>
  <si>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</si>
  <si>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</si>
  <si>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</si>
  <si>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</si>
  <si>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</si>
  <si>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</si>
  <si>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</si>
  <si>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</si>
  <si>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</si>
  <si>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</si>
  <si>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</si>
  <si>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</si>
  <si>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</si>
  <si>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</si>
  <si>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</si>
  <si>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</si>
  <si>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</si>
  <si>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</si>
  <si>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</si>
  <si>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</si>
  <si>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</si>
  <si>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</si>
  <si>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</si>
  <si>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</si>
  <si>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</si>
  <si>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</si>
  <si>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</si>
  <si>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</si>
  <si>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</si>
  <si>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</si>
  <si>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</si>
  <si>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</si>
  <si>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</si>
  <si>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</si>
  <si>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</si>
  <si>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</si>
  <si>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</si>
  <si>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</si>
  <si>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</si>
  <si>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</si>
  <si>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</si>
  <si>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</si>
  <si>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</si>
  <si>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</si>
  <si>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</si>
  <si>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</si>
  <si>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</si>
  <si>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</si>
  <si>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</si>
  <si>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</si>
  <si>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</si>
  <si>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</si>
  <si>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</si>
  <si>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</si>
  <si>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</si>
  <si>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</si>
  <si>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</si>
  <si>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</si>
  <si>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</si>
  <si>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</si>
  <si>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</si>
  <si>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</si>
  <si>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</si>
  <si>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</si>
  <si>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</si>
  <si>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</si>
  <si>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</si>
  <si>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</si>
  <si>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</si>
  <si>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</si>
  <si>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</si>
  <si>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</si>
  <si>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</si>
  <si>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</si>
  <si>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</si>
  <si>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</si>
  <si>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</si>
  <si>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</si>
  <si>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</si>
  <si>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</si>
  <si>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</si>
  <si>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</si>
  <si>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</si>
  <si>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</si>
  <si>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</si>
  <si>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</si>
  <si>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</si>
  <si>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</si>
  <si>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</si>
  <si>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</si>
  <si>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</si>
  <si>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</si>
  <si>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</si>
  <si>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</si>
  <si>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</si>
  <si>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</si>
  <si>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</si>
  <si>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</si>
  <si>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</si>
  <si>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</si>
  <si>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</si>
  <si>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</si>
  <si>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</si>
  <si>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</si>
  <si>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</si>
  <si>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</si>
  <si>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</si>
  <si>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</si>
  <si>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</si>
  <si>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</si>
  <si>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</si>
  <si>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</si>
  <si>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</si>
  <si>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</si>
  <si>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</si>
  <si>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</si>
  <si>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</si>
  <si>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</si>
  <si>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</si>
  <si>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</si>
  <si>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</si>
  <si>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</si>
  <si>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</si>
  <si>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</si>
  <si>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</si>
  <si>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</si>
  <si>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</si>
  <si>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</si>
  <si>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</si>
  <si>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</si>
  <si>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</si>
  <si>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</si>
  <si>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</si>
  <si>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</si>
  <si>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</si>
  <si>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</si>
  <si>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</si>
  <si>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</si>
  <si>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</si>
  <si>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</si>
  <si>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</si>
  <si>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</si>
  <si>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</si>
  <si>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</si>
  <si>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</si>
  <si>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</si>
  <si>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</si>
  <si>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</si>
  <si>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</si>
  <si>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</si>
  <si>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</si>
  <si>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</si>
  <si>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</si>
  <si>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</si>
  <si>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</si>
  <si>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</si>
  <si>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</si>
  <si>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</si>
  <si>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</si>
  <si>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</si>
  <si>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</si>
  <si>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</si>
  <si>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</si>
  <si>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</si>
  <si>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</si>
  <si>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</si>
  <si>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</si>
  <si>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</si>
  <si>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</si>
  <si>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</si>
  <si>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</si>
  <si>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</si>
  <si>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</si>
  <si>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</si>
  <si>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</si>
  <si>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</si>
  <si>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</si>
  <si>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</si>
  <si>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</si>
  <si>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</si>
  <si>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</si>
  <si>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</si>
  <si>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</si>
  <si>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</si>
  <si>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</si>
  <si>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</si>
  <si>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</si>
  <si>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</si>
  <si>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</si>
  <si>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</si>
  <si>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</si>
  <si>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</si>
  <si>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</si>
  <si>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</si>
  <si>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</si>
  <si>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</si>
  <si>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</si>
  <si>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</si>
  <si>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</si>
  <si>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</si>
  <si>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</si>
  <si>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</si>
  <si>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</si>
  <si>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</si>
  <si>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</si>
  <si>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</si>
  <si>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</si>
  <si>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</si>
  <si>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</si>
  <si>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</si>
  <si>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</si>
  <si>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</si>
  <si>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</si>
  <si>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</si>
  <si>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</si>
  <si>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</si>
  <si>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</si>
  <si>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</si>
  <si>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</si>
  <si>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</si>
  <si>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</si>
  <si>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</si>
  <si>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</si>
  <si>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</si>
  <si>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</si>
  <si>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</si>
  <si>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</si>
  <si>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</si>
  <si>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</si>
  <si>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</si>
  <si>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</si>
  <si>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</si>
  <si>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</si>
  <si>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</si>
  <si>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</si>
  <si>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</si>
  <si>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</si>
  <si>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</si>
  <si>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</si>
  <si>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</si>
  <si>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</si>
  <si>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</si>
  <si>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</si>
  <si>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</si>
  <si>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</si>
  <si>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</si>
  <si>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</si>
  <si>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</si>
  <si>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</si>
  <si>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</si>
  <si>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</si>
  <si>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</si>
  <si>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</si>
  <si>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</si>
  <si>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</si>
  <si>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</si>
  <si>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</si>
  <si>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</si>
  <si>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</si>
  <si>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</si>
  <si>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</si>
  <si>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</si>
  <si>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</si>
  <si>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</si>
  <si>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</si>
  <si>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</si>
  <si>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</si>
  <si>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</si>
  <si>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</si>
  <si>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</si>
  <si>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</si>
  <si>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</si>
  <si>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</si>
  <si>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</si>
  <si>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</si>
  <si>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</si>
  <si>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</si>
  <si>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</si>
  <si>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</si>
  <si>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</si>
  <si>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</si>
  <si>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</si>
  <si>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</si>
  <si>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</si>
  <si>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</si>
  <si>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</si>
  <si>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</si>
  <si>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</si>
  <si>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</si>
  <si>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</si>
  <si>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</si>
  <si>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</si>
  <si>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</si>
  <si>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</si>
  <si>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</si>
  <si>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</si>
  <si>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</si>
  <si>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</si>
  <si>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</si>
  <si>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</si>
  <si>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</si>
  <si>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</si>
  <si>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</si>
  <si>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</si>
  <si>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</si>
  <si>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</si>
  <si>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</si>
  <si>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</si>
  <si>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</si>
  <si>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</si>
  <si>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</si>
  <si>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</si>
  <si>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</si>
  <si>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</si>
  <si>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</si>
  <si>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</si>
  <si>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</si>
  <si>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</si>
  <si>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</si>
  <si>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</si>
  <si>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</si>
  <si>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</si>
  <si>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</si>
  <si>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</si>
  <si>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</si>
  <si>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</si>
  <si>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</si>
  <si>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</si>
  <si>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</si>
  <si>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</si>
  <si>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</si>
  <si>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</si>
  <si>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</si>
  <si>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</si>
  <si>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</si>
  <si>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</si>
  <si>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</si>
  <si>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</si>
  <si>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</si>
  <si>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</si>
  <si>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</si>
  <si>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</si>
  <si>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</si>
  <si>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</si>
  <si>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</si>
  <si>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</si>
  <si>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</si>
  <si>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</si>
  <si>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</si>
  <si>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</si>
  <si>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</si>
  <si>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</si>
  <si>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</si>
  <si>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</si>
  <si>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</si>
  <si>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</si>
  <si>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</si>
  <si>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</si>
  <si>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</si>
  <si>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</si>
  <si>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</si>
  <si>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</si>
  <si>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</si>
  <si>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</si>
  <si>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</si>
  <si>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</si>
  <si>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</si>
  <si>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</si>
  <si>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</si>
  <si>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</si>
  <si>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</si>
  <si>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</si>
  <si>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</si>
  <si>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</si>
  <si>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</si>
  <si>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</si>
  <si>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</si>
  <si>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</si>
  <si>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</si>
  <si>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</si>
  <si>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</si>
  <si>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</si>
  <si>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</si>
  <si>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</si>
  <si>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</si>
  <si>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</si>
  <si>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</si>
  <si>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</si>
  <si>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</si>
  <si>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</si>
  <si>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</si>
  <si>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</si>
  <si>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</si>
  <si>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</si>
  <si>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</si>
  <si>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</si>
  <si>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</si>
  <si>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</si>
  <si>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</si>
  <si>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</si>
  <si>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</si>
  <si>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</si>
  <si>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</si>
  <si>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</si>
  <si>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</si>
  <si>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</si>
  <si>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</si>
  <si>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</si>
  <si>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</si>
  <si>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</si>
  <si>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</si>
  <si>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</si>
  <si>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</si>
  <si>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</si>
  <si>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</si>
  <si>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</si>
  <si>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</si>
  <si>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</si>
  <si>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</si>
  <si>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</si>
  <si>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</si>
  <si>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</si>
  <si>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</si>
  <si>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</si>
  <si>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</si>
  <si>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</si>
  <si>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</si>
  <si>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</si>
  <si>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</si>
  <si>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</si>
  <si>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</si>
  <si>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</si>
  <si>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</si>
  <si>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</si>
  <si>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</si>
  <si>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</si>
  <si>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</si>
  <si>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</si>
  <si>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</si>
  <si>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</si>
  <si>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</si>
  <si>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</si>
  <si>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</si>
  <si>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</si>
  <si>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</si>
  <si>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</si>
  <si>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</si>
  <si>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</si>
  <si>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</si>
  <si>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</si>
  <si>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</si>
  <si>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</si>
  <si>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</si>
  <si>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</si>
  <si>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</si>
  <si>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</si>
  <si>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</si>
  <si>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</si>
  <si>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</si>
  <si>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</si>
  <si>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</si>
  <si>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</si>
  <si>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</si>
  <si>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</si>
  <si>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</si>
  <si>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</si>
  <si>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</si>
  <si>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</si>
  <si>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</si>
  <si>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</si>
  <si>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</si>
  <si>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</si>
  <si>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</si>
  <si>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</si>
  <si>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</si>
  <si>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</si>
  <si>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</si>
  <si>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</si>
  <si>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</si>
  <si>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</si>
  <si>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</si>
  <si>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</si>
  <si>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</si>
  <si>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</si>
  <si>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</si>
  <si>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</si>
  <si>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</si>
  <si>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</si>
  <si>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</si>
  <si>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</si>
  <si>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</si>
  <si>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</si>
  <si>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</si>
  <si>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</si>
  <si>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</si>
  <si>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</si>
  <si>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</si>
  <si>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</si>
  <si>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</si>
  <si>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</si>
  <si>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</si>
  <si>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</si>
  <si>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</si>
  <si>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</si>
  <si>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</si>
  <si>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</si>
  <si>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</si>
  <si>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</si>
  <si>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</si>
  <si>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</si>
  <si>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</si>
  <si>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</si>
  <si>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</si>
  <si>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</si>
  <si>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</si>
  <si>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</si>
  <si>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</si>
  <si>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</si>
  <si>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</si>
  <si>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</si>
  <si>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</si>
  <si>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</si>
  <si>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</si>
  <si>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</si>
  <si>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</si>
  <si>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</si>
  <si>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</si>
  <si>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</si>
  <si>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</si>
  <si>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</si>
  <si>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</si>
  <si>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</si>
  <si>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</si>
  <si>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</si>
  <si>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</si>
  <si>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</si>
  <si>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</si>
  <si>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</si>
  <si>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</si>
  <si>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</si>
  <si>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</si>
  <si>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</si>
  <si>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</si>
  <si>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</si>
  <si>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</si>
  <si>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</si>
  <si>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</si>
  <si>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</si>
  <si>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</si>
  <si>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</si>
  <si>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</si>
  <si>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</si>
  <si>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</si>
  <si>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</si>
  <si>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</si>
  <si>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</si>
  <si>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</si>
  <si>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</si>
  <si>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</si>
  <si>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</si>
  <si>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</si>
  <si>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</si>
  <si>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</si>
  <si>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</si>
  <si>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</si>
  <si>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</si>
  <si>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</si>
  <si>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</si>
  <si>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</si>
  <si>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</si>
  <si>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</si>
  <si>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</si>
  <si>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</si>
  <si>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</si>
  <si>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</si>
  <si>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</si>
  <si>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</si>
  <si>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</si>
  <si>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</si>
  <si>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</si>
  <si>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</si>
  <si>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</si>
  <si>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</si>
  <si>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</si>
  <si>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</si>
  <si>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</si>
  <si>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</si>
  <si>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</si>
  <si>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</si>
  <si>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</si>
  <si>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</si>
  <si>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</si>
  <si>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</si>
  <si>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</si>
  <si>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</si>
  <si>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</si>
  <si>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</si>
  <si>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</si>
  <si>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</si>
  <si>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</si>
  <si>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</si>
  <si>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</si>
  <si>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</si>
  <si>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</si>
  <si>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</si>
  <si>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</si>
  <si>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</si>
  <si>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</si>
  <si>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</si>
  <si>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</si>
  <si>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</si>
  <si>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</si>
  <si>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</si>
  <si>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</si>
  <si>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</si>
  <si>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</si>
  <si>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</si>
  <si>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</si>
  <si>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</si>
  <si>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</si>
  <si>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</si>
  <si>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</si>
  <si>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</si>
  <si>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</si>
  <si>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</si>
  <si>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</si>
  <si>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</si>
  <si>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</si>
  <si>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</si>
  <si>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</si>
  <si>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</si>
  <si>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</si>
  <si>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</si>
  <si>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</si>
  <si>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</si>
  <si>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</si>
  <si>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</si>
  <si>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</si>
  <si>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</si>
  <si>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</si>
  <si>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</si>
  <si>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</si>
  <si>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</si>
  <si>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</si>
  <si>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</si>
  <si>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</si>
  <si>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</si>
  <si>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</si>
  <si>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</si>
  <si>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</si>
  <si>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</si>
  <si>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</si>
  <si>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</si>
  <si>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</si>
  <si>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</si>
  <si>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</si>
  <si>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</si>
  <si>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</si>
  <si>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</si>
  <si>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</si>
  <si>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</si>
  <si>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</si>
  <si>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</si>
  <si>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</si>
  <si>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</si>
  <si>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</si>
  <si>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</si>
  <si>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</si>
  <si>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</si>
  <si>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</si>
  <si>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</si>
  <si>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</si>
  <si>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</si>
  <si>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</si>
  <si>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</si>
  <si>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</si>
  <si>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</si>
  <si>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</si>
  <si>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</si>
  <si>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</si>
  <si>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</si>
  <si>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</si>
  <si>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</si>
  <si>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</si>
  <si>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</si>
  <si>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</si>
  <si>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</si>
  <si>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</si>
  <si>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</si>
  <si>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</si>
  <si>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</si>
  <si>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</si>
  <si>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</si>
  <si>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</si>
  <si>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</si>
  <si>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</si>
  <si>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</si>
  <si>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</si>
  <si>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</si>
  <si>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</si>
  <si>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</si>
  <si>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</si>
  <si>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</si>
  <si>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</si>
  <si>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</si>
  <si>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</si>
  <si>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</si>
  <si>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</si>
  <si>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</si>
  <si>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</si>
  <si>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</si>
  <si>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</si>
  <si>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</si>
  <si>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</si>
  <si>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</si>
  <si>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</si>
  <si>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</si>
  <si>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</si>
  <si>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</si>
  <si>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</si>
  <si>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</si>
  <si>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</si>
  <si>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</si>
  <si>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</si>
  <si>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</si>
  <si>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</si>
  <si>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</si>
  <si>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</si>
  <si>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</si>
  <si>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</si>
  <si>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</si>
  <si>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</si>
  <si>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</si>
  <si>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</si>
  <si>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</si>
  <si>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</si>
  <si>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</si>
  <si>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</si>
  <si>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</si>
  <si>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</si>
  <si>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</si>
  <si>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</si>
  <si>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</si>
  <si>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</si>
  <si>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</si>
  <si>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</si>
  <si>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</si>
  <si>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</si>
  <si>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</si>
  <si>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</si>
  <si>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</si>
  <si>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</si>
  <si>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</si>
  <si>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</si>
  <si>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</si>
  <si>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</si>
  <si>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</si>
  <si>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</si>
  <si>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</si>
  <si>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</si>
  <si>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</si>
  <si>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</si>
  <si>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</si>
  <si>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</si>
  <si>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</si>
  <si>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</si>
  <si>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</si>
  <si>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</si>
  <si>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</si>
  <si>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</si>
  <si>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</si>
  <si>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</si>
  <si>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</si>
  <si>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</si>
  <si>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</si>
  <si>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</si>
  <si>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</si>
  <si>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</si>
  <si>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</si>
  <si>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</si>
  <si>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</si>
  <si>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</si>
  <si>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</si>
  <si>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</si>
  <si>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</si>
  <si>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</si>
  <si>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</si>
  <si>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</si>
  <si>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</si>
  <si>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</si>
  <si>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</si>
  <si>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</si>
  <si>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</si>
  <si>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</si>
  <si>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</si>
  <si>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</si>
  <si>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</si>
  <si>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</si>
  <si>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</si>
  <si>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</si>
  <si>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</si>
  <si>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</si>
  <si>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</si>
  <si>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</si>
  <si>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</si>
  <si>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</si>
  <si>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</si>
  <si>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</si>
  <si>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</si>
  <si>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</si>
  <si>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</si>
  <si>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</si>
  <si>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</si>
  <si>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</si>
  <si>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</si>
  <si>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</si>
  <si>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</si>
  <si>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</si>
  <si>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</si>
  <si>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</si>
  <si>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</si>
  <si>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</si>
  <si>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</si>
  <si>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</si>
  <si>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</si>
  <si>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</si>
  <si>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</si>
  <si>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</si>
  <si>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</si>
  <si>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</si>
  <si>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</si>
  <si>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</si>
  <si>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</si>
  <si>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</si>
  <si>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</si>
  <si>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</si>
  <si>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</si>
  <si>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</si>
  <si>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</si>
  <si>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</si>
  <si>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</si>
  <si>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</si>
  <si>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</si>
  <si>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</si>
  <si>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</si>
  <si>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</si>
  <si>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</si>
  <si>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</si>
  <si>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</si>
  <si>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</si>
  <si>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</si>
  <si>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</si>
  <si>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</si>
  <si>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</si>
  <si>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</si>
  <si>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</si>
  <si>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</si>
  <si>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</si>
  <si>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</si>
  <si>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</si>
  <si>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</si>
  <si>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</si>
  <si>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</si>
  <si>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</si>
  <si>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</si>
  <si>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</si>
  <si>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</si>
  <si>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</si>
  <si>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</si>
  <si>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</si>
  <si>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</si>
  <si>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</si>
  <si>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</si>
  <si>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</si>
  <si>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</si>
  <si>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</si>
  <si>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</si>
  <si>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</si>
  <si>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</si>
  <si>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</si>
  <si>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</si>
  <si>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</si>
  <si>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</si>
  <si>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</si>
  <si>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</si>
  <si>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</si>
  <si>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</si>
  <si>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</si>
  <si>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</si>
  <si>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</si>
  <si>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</si>
  <si>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</si>
  <si>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</si>
  <si>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</si>
  <si>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</si>
  <si>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</si>
  <si>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</si>
  <si>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</si>
  <si>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</si>
  <si>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</si>
  <si>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</si>
  <si>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</si>
  <si>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</si>
  <si>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</si>
  <si>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</si>
  <si>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</si>
  <si>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</si>
  <si>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</si>
  <si>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</si>
  <si>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</si>
  <si>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</si>
  <si>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</si>
  <si>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</si>
  <si>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</si>
  <si>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</si>
  <si>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</si>
  <si>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</si>
  <si>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</si>
  <si>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</si>
  <si>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</si>
  <si>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</si>
  <si>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</si>
  <si>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</si>
  <si>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</si>
  <si>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</si>
  <si>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</si>
  <si>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</si>
  <si>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</si>
  <si>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</si>
  <si>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</si>
  <si>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</si>
  <si>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</si>
  <si>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</si>
  <si>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</si>
  <si>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</si>
  <si>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</si>
  <si>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</si>
  <si>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</si>
  <si>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</si>
  <si>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</si>
  <si>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</si>
  <si>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</si>
  <si>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</si>
  <si>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</si>
  <si>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</si>
  <si>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</si>
  <si>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</si>
  <si>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</si>
  <si>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</si>
  <si>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</si>
  <si>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</si>
  <si>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</si>
  <si>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</si>
  <si>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</si>
  <si>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</si>
  <si>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</si>
  <si>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</si>
  <si>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</si>
  <si>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</si>
  <si>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</si>
  <si>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</si>
  <si>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</si>
  <si>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</si>
  <si>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</si>
  <si>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</si>
  <si>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</si>
  <si>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</si>
  <si>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</si>
  <si>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</si>
  <si>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</si>
  <si>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</si>
  <si>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</si>
  <si>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</si>
  <si>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</si>
  <si>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</si>
  <si>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</si>
  <si>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</si>
  <si>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</si>
  <si>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</si>
  <si>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</si>
  <si>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</si>
  <si>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</si>
  <si>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</si>
  <si>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</si>
  <si>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</si>
  <si>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</si>
  <si>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</si>
  <si>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</si>
  <si>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</si>
  <si>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</si>
  <si>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</si>
  <si>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</si>
  <si>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</si>
  <si>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</si>
  <si>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</si>
  <si>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</si>
  <si>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</si>
  <si>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</si>
  <si>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</si>
  <si>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</si>
  <si>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</si>
  <si>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</si>
  <si>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</si>
  <si>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</si>
  <si>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</si>
  <si>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</si>
  <si>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</si>
  <si>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</si>
  <si>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</si>
  <si>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</si>
  <si>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</si>
  <si>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</si>
  <si>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</si>
  <si>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</si>
  <si>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</si>
  <si>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</si>
  <si>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</si>
  <si>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</si>
  <si>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</si>
  <si>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</si>
  <si>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</si>
  <si>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</si>
  <si>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</si>
  <si>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</si>
  <si>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</si>
  <si>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</si>
  <si>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</si>
  <si>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</si>
  <si>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</si>
  <si>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</si>
  <si>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</si>
  <si>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</si>
  <si>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</si>
  <si>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</si>
  <si>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</si>
  <si>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</si>
  <si>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</si>
  <si>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</si>
  <si>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</si>
  <si>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</si>
  <si>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</si>
  <si>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</si>
  <si>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</si>
  <si>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</si>
  <si>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</si>
  <si>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</si>
  <si>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</si>
  <si>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</si>
  <si>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</si>
  <si>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</si>
  <si>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</si>
  <si>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</si>
  <si>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</si>
  <si>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</si>
  <si>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</si>
  <si>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</si>
  <si>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</si>
  <si>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</si>
  <si>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</si>
  <si>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</si>
  <si>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</si>
  <si>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</si>
  <si>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</si>
  <si>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</si>
  <si>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</si>
  <si>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</si>
  <si>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</si>
  <si>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</si>
  <si>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</si>
  <si>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</si>
  <si>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</si>
  <si>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</si>
  <si>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</si>
  <si>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</si>
  <si>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</si>
  <si>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</si>
  <si>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</si>
  <si>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</si>
  <si>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</si>
  <si>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</si>
  <si>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</si>
  <si>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</si>
  <si>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</si>
  <si>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</si>
  <si>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</si>
  <si>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</si>
  <si>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</si>
  <si>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</si>
  <si>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</si>
  <si>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</si>
  <si>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</si>
  <si>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</si>
  <si>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</si>
  <si>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</si>
  <si>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</si>
  <si>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</si>
  <si>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</si>
  <si>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</si>
  <si>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</si>
  <si>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</si>
  <si>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</si>
  <si>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</si>
  <si>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</si>
  <si>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</si>
  <si>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</si>
  <si>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</si>
  <si>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</si>
  <si>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</si>
  <si>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</si>
  <si>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</si>
  <si>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</si>
  <si>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</si>
  <si>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</si>
  <si>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</si>
  <si>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</si>
  <si>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</si>
  <si>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</si>
  <si>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</si>
  <si>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</si>
  <si>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</si>
  <si>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</si>
  <si>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</si>
  <si>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</si>
  <si>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</si>
  <si>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</si>
  <si>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</si>
  <si>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</si>
  <si>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</si>
  <si>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</si>
  <si>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</si>
  <si>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</si>
  <si>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</si>
  <si>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</si>
  <si>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</si>
  <si>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</si>
  <si>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</si>
  <si>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</si>
  <si>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</si>
  <si>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</si>
  <si>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</si>
  <si>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</si>
  <si>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</si>
  <si>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</si>
  <si>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</si>
  <si>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</si>
  <si>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</si>
  <si>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</si>
  <si>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</si>
  <si>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</si>
  <si>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</si>
  <si>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</si>
  <si>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</si>
  <si>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</si>
  <si>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</si>
  <si>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</si>
  <si>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</si>
  <si>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</si>
  <si>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</si>
  <si>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</si>
  <si>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</si>
  <si>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</si>
  <si>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</si>
  <si>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</si>
  <si>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</si>
  <si>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</si>
  <si>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</si>
  <si>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</si>
  <si>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</si>
  <si>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</si>
  <si>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</si>
  <si>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</si>
  <si>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</si>
  <si>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</si>
  <si>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</si>
  <si>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</si>
  <si>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</si>
  <si>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</si>
  <si>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</si>
  <si>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</si>
  <si>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</si>
  <si>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</si>
  <si>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</si>
  <si>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</si>
  <si>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</si>
  <si>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</si>
  <si>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</si>
  <si>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</si>
  <si>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</si>
  <si>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</si>
  <si>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</si>
  <si>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</si>
  <si>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</si>
  <si>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</si>
  <si>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</si>
  <si>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</si>
  <si>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</si>
  <si>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</si>
  <si>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</si>
  <si>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</si>
  <si>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</si>
  <si>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</si>
  <si>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</si>
  <si>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</si>
  <si>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</si>
  <si>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</si>
  <si>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</si>
  <si>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</si>
  <si>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</si>
  <si>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</si>
  <si>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</si>
  <si>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</si>
  <si>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</si>
  <si>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</si>
  <si>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</si>
  <si>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</si>
  <si>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</si>
  <si>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</si>
  <si>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</si>
  <si>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</si>
  <si>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</si>
  <si>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</si>
  <si>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</si>
  <si>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</si>
  <si>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</si>
  <si>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</si>
  <si>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</si>
  <si>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</si>
  <si>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</si>
  <si>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</si>
  <si>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</si>
  <si>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</si>
  <si>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</si>
  <si>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</si>
  <si>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</si>
  <si>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</si>
  <si>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</si>
  <si>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</si>
  <si>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</si>
  <si>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</si>
  <si>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</si>
  <si>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</si>
  <si>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</si>
  <si>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</si>
  <si>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</si>
  <si>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</si>
  <si>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</si>
  <si>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</si>
  <si>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</si>
  <si>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</si>
  <si>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</si>
  <si>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</si>
  <si>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</si>
  <si>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</si>
  <si>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</si>
  <si>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</si>
  <si>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</si>
  <si>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</si>
  <si>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</si>
  <si>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</si>
  <si>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</si>
  <si>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</si>
  <si>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</si>
  <si>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</si>
  <si>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</si>
  <si>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</si>
  <si>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</si>
  <si>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</si>
  <si>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</si>
  <si>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</si>
  <si>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</si>
  <si>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</si>
  <si>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</si>
  <si>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</si>
  <si>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</si>
  <si>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</si>
  <si>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</si>
  <si>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</si>
  <si>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</si>
  <si>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</si>
  <si>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</si>
  <si>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</si>
  <si>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</si>
  <si>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</si>
  <si>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</si>
  <si>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</si>
  <si>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</si>
  <si>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</si>
  <si>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</si>
  <si>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</si>
  <si>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</si>
  <si>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</si>
  <si>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</si>
  <si>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</si>
  <si>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</si>
  <si>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</si>
  <si>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</si>
  <si>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</si>
  <si>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</si>
  <si>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</si>
  <si>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</si>
  <si>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</si>
  <si>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</si>
  <si>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</si>
  <si>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</si>
  <si>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</si>
  <si>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</si>
  <si>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</si>
  <si>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</si>
  <si>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</si>
  <si>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</si>
  <si>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</si>
  <si>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</si>
  <si>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</si>
  <si>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</si>
  <si>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</si>
  <si>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</si>
  <si>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</si>
  <si>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</si>
  <si>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</si>
  <si>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</si>
  <si>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</si>
  <si>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</si>
  <si>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</si>
  <si>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</si>
  <si>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</si>
  <si>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</si>
  <si>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</si>
  <si>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</si>
  <si>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</si>
  <si>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</si>
  <si>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</si>
  <si>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</si>
  <si>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</si>
  <si>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</si>
  <si>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</si>
  <si>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</si>
  <si>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</si>
  <si>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</si>
  <si>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</si>
  <si>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</si>
  <si>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</si>
  <si>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</si>
  <si>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</si>
  <si>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</si>
  <si>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</si>
  <si>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</si>
  <si>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</si>
  <si>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</si>
  <si>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</si>
  <si>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</si>
  <si>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</si>
  <si>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</si>
  <si>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</si>
  <si>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</si>
  <si>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</si>
  <si>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</si>
  <si>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</si>
  <si>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</si>
  <si>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</si>
  <si>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</si>
  <si>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</si>
  <si>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</si>
  <si>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</si>
  <si>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</si>
  <si>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</si>
  <si>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</si>
  <si>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</si>
  <si>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</si>
  <si>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</si>
  <si>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</si>
  <si>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</si>
  <si>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</si>
  <si>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</si>
  <si>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</si>
  <si>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</si>
  <si>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</si>
  <si>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</si>
  <si>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</si>
  <si>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</si>
  <si>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</si>
  <si>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</si>
  <si>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</si>
  <si>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</si>
  <si>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</si>
  <si>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</si>
  <si>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</si>
  <si>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</si>
  <si>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</si>
  <si>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</si>
  <si>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</si>
  <si>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</si>
  <si>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</si>
  <si>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</si>
  <si>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</si>
  <si>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</si>
  <si>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</si>
  <si>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</si>
  <si>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</si>
  <si>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</si>
  <si>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</si>
  <si>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</si>
  <si>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</si>
  <si>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</si>
  <si>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</si>
  <si>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</si>
  <si>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</si>
  <si>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</si>
  <si>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</si>
  <si>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</si>
  <si>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</si>
  <si>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</si>
  <si>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</si>
  <si>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</si>
  <si>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</si>
  <si>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</si>
  <si>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</si>
  <si>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</si>
  <si>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</si>
  <si>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</si>
  <si>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</si>
  <si>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</si>
  <si>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</si>
  <si>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</si>
  <si>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</si>
  <si>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</si>
  <si>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</si>
  <si>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</si>
  <si>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</si>
  <si>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</si>
  <si>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</si>
  <si>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</si>
  <si>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</si>
  <si>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</si>
  <si>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</si>
  <si>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</si>
  <si>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</si>
  <si>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</si>
  <si>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</si>
  <si>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</si>
  <si>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</si>
  <si>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</si>
  <si>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</si>
  <si>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</si>
  <si>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</si>
  <si>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</si>
  <si>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</si>
  <si>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</si>
  <si>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</si>
  <si>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</si>
  <si>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</si>
  <si>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</si>
  <si>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</si>
  <si>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</si>
  <si>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</si>
  <si>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</si>
  <si>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</si>
  <si>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</si>
  <si>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</si>
  <si>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</si>
  <si>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</si>
  <si>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</si>
  <si>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</si>
  <si>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</si>
  <si>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</si>
  <si>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</si>
  <si>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</si>
  <si>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</si>
  <si>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</si>
  <si>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</si>
  <si>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</si>
  <si>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</si>
  <si>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</si>
  <si>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</si>
  <si>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</si>
  <si>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</si>
  <si>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</si>
  <si>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</si>
  <si>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</si>
  <si>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</si>
  <si>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</si>
  <si>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</si>
  <si>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</si>
  <si>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</si>
  <si>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</si>
  <si>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</si>
  <si>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</si>
  <si>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</si>
  <si>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</si>
  <si>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</si>
  <si>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</si>
  <si>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</si>
  <si>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</si>
  <si>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</si>
  <si>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</si>
  <si>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</si>
  <si>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</si>
  <si>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</si>
  <si>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</si>
  <si>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</si>
  <si>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</si>
  <si>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</si>
  <si>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</si>
  <si>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</si>
  <si>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</si>
  <si>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</si>
  <si>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</si>
  <si>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</si>
  <si>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</si>
  <si>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</si>
  <si>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</si>
  <si>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</si>
  <si>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</si>
  <si>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</si>
  <si>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</si>
  <si>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</si>
  <si>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</si>
  <si>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</si>
  <si>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</si>
  <si>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</si>
  <si>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</si>
  <si>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</si>
  <si>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</si>
  <si>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</si>
  <si>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</si>
  <si>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</si>
  <si>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</si>
  <si>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</si>
  <si>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</si>
  <si>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</si>
  <si>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</si>
  <si>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</si>
  <si>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</si>
  <si>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</si>
  <si>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</si>
  <si>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</si>
  <si>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</si>
  <si>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</si>
  <si>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</si>
  <si>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</si>
  <si>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</si>
  <si>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</si>
  <si>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</si>
  <si>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</si>
  <si>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</si>
  <si>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</si>
  <si>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</si>
  <si>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</si>
  <si>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</si>
  <si>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</si>
  <si>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</si>
  <si>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</si>
  <si>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</si>
  <si>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</si>
  <si>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</si>
  <si>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</si>
  <si>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</si>
  <si>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</si>
  <si>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</si>
  <si>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</si>
  <si>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</si>
  <si>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</si>
  <si>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</si>
  <si>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</si>
  <si>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</si>
  <si>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</si>
  <si>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</si>
  <si>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</si>
  <si>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</si>
  <si>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</si>
  <si>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</si>
  <si>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</si>
  <si>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</si>
  <si>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</si>
  <si>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</si>
  <si>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</si>
  <si>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</si>
  <si>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</si>
  <si>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</si>
  <si>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</si>
  <si>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</si>
  <si>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</si>
  <si>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</si>
  <si>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</si>
  <si>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</si>
  <si>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</si>
  <si>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</si>
  <si>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</si>
  <si>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</si>
  <si>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</si>
  <si>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</si>
  <si>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</si>
  <si>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</si>
  <si>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</si>
  <si>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</si>
  <si>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</si>
  <si>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</si>
  <si>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</si>
  <si>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</si>
  <si>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</si>
  <si>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</si>
  <si>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</si>
  <si>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</si>
  <si>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</si>
  <si>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</si>
  <si>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</si>
  <si>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</si>
  <si>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</si>
  <si>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</si>
  <si>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</si>
  <si>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</si>
  <si>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</si>
  <si>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</si>
  <si>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</si>
  <si>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</si>
  <si>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</si>
  <si>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</si>
  <si>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</si>
  <si>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</si>
  <si>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</si>
  <si>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</si>
  <si>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</si>
  <si>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</si>
  <si>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</si>
  <si>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</si>
  <si>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</si>
  <si>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</si>
  <si>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</si>
  <si>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</si>
  <si>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</si>
  <si>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</si>
  <si>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</si>
  <si>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</si>
  <si>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</si>
  <si>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</si>
  <si>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</si>
  <si>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</si>
  <si>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</si>
  <si>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</si>
  <si>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</si>
  <si>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</si>
  <si>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</si>
  <si>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</si>
  <si>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</si>
  <si>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</si>
  <si>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</si>
  <si>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</si>
  <si>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</si>
  <si>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</si>
  <si>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</si>
  <si>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</si>
  <si>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</si>
  <si>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</si>
  <si>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</si>
  <si>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</si>
  <si>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</si>
  <si>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</si>
  <si>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</si>
  <si>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</si>
  <si>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</si>
  <si>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</si>
  <si>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</si>
  <si>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</si>
  <si>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</si>
  <si>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</si>
  <si>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</si>
  <si>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</si>
  <si>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</si>
  <si>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</si>
  <si>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</si>
  <si>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</si>
  <si>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</si>
  <si>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</si>
  <si>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</si>
  <si>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</si>
  <si>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</si>
  <si>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</si>
  <si>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</si>
  <si>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</si>
  <si>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</si>
  <si>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</si>
  <si>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</si>
  <si>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</si>
  <si>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</si>
  <si>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</si>
  <si>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</si>
  <si>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</si>
  <si>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</si>
  <si>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</si>
  <si>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</si>
  <si>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</si>
  <si>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</si>
  <si>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</si>
  <si>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</si>
  <si>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</si>
  <si>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</si>
  <si>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</si>
  <si>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</si>
  <si>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</si>
  <si>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</si>
  <si>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</si>
  <si>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</si>
  <si>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</si>
  <si>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</si>
  <si>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</si>
  <si>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</si>
  <si>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</si>
  <si>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</si>
  <si>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</si>
  <si>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</si>
  <si>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</si>
  <si>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</si>
  <si>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</si>
  <si>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</si>
  <si>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</si>
  <si>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</si>
  <si>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</si>
  <si>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</si>
  <si>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</si>
  <si>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</si>
  <si>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</si>
  <si>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</si>
  <si>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</si>
  <si>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</si>
  <si>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</si>
  <si>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</si>
  <si>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</si>
  <si>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</si>
  <si>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</si>
  <si>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</si>
  <si>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</si>
  <si>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</si>
  <si>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</si>
  <si>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</si>
  <si>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</si>
  <si>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</si>
  <si>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</si>
  <si>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</si>
  <si>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</si>
  <si>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</si>
  <si>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</si>
  <si>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</si>
  <si>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</si>
  <si>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</si>
  <si>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</si>
  <si>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</si>
  <si>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</si>
  <si>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</si>
  <si>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</si>
  <si>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</si>
  <si>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</si>
  <si>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</si>
  <si>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</si>
  <si>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</si>
  <si>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</si>
  <si>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</si>
  <si>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</si>
  <si>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</si>
  <si>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</si>
  <si>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</si>
  <si>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</si>
  <si>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</si>
  <si>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</si>
  <si>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</si>
  <si>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</si>
  <si>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</si>
  <si>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</si>
  <si>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</si>
  <si>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</si>
  <si>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</si>
  <si>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</si>
  <si>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</si>
  <si>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</si>
  <si>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</si>
  <si>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</si>
  <si>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</si>
  <si>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</si>
  <si>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</si>
  <si>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</si>
  <si>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</si>
  <si>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</si>
  <si>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</si>
  <si>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</si>
  <si>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</si>
  <si>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</si>
  <si>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</si>
  <si>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</si>
  <si>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</si>
  <si>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</si>
  <si>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</si>
  <si>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</si>
  <si>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</si>
  <si>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</si>
  <si>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</si>
  <si>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</si>
  <si>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</si>
  <si>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</si>
  <si>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</si>
  <si>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</si>
  <si>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</si>
  <si>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</si>
  <si>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</si>
  <si>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</si>
  <si>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</si>
  <si>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</si>
  <si>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</si>
  <si>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</si>
  <si>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</si>
  <si>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</si>
  <si>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</si>
  <si>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</si>
  <si>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</si>
  <si>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</si>
  <si>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</si>
  <si>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</si>
  <si>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</si>
  <si>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</si>
  <si>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</si>
  <si>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</si>
  <si>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</si>
  <si>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</si>
  <si>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</si>
  <si>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</si>
  <si>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</si>
  <si>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</si>
  <si>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</si>
  <si>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</si>
  <si>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</si>
  <si>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</si>
  <si>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</si>
  <si>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</si>
  <si>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</si>
  <si>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</si>
  <si>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</si>
  <si>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</si>
  <si>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</si>
  <si>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</si>
  <si>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</si>
  <si>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</si>
  <si>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</si>
  <si>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</si>
  <si>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</si>
  <si>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</si>
  <si>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</si>
  <si>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</si>
  <si>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</si>
  <si>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</si>
  <si>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</si>
  <si>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</si>
  <si>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</si>
  <si>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</si>
  <si>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</si>
  <si>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</si>
  <si>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</si>
  <si>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</si>
  <si>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</si>
  <si>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</si>
  <si>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</si>
  <si>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</si>
  <si>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</si>
  <si>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</si>
  <si>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</si>
  <si>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</si>
  <si>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</si>
  <si>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</si>
  <si>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</si>
  <si>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</si>
  <si>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</si>
  <si>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</si>
  <si>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</si>
  <si>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</si>
  <si>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</si>
  <si>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</si>
  <si>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</si>
  <si>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</si>
  <si>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</si>
  <si>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</si>
  <si>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</si>
  <si>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</si>
  <si>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</si>
  <si>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</si>
  <si>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</si>
  <si>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</si>
  <si>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</si>
  <si>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</si>
  <si>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</si>
  <si>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</si>
  <si>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</si>
  <si>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</si>
  <si>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</si>
  <si>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</si>
  <si>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</si>
  <si>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</si>
  <si>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</si>
  <si>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</si>
  <si>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</si>
  <si>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</si>
  <si>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</si>
  <si>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</si>
  <si>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</si>
  <si>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</si>
  <si>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</si>
  <si>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</si>
  <si>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</si>
  <si>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</si>
  <si>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</si>
  <si>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</si>
  <si>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</si>
  <si>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</si>
  <si>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</si>
  <si>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</si>
  <si>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</si>
  <si>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</si>
  <si>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</si>
  <si>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</si>
  <si>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</si>
  <si>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</si>
  <si>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</si>
  <si>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</si>
  <si>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</si>
  <si>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</si>
  <si>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</si>
  <si>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</si>
  <si>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</si>
  <si>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</si>
  <si>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</si>
  <si>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</si>
  <si>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</si>
  <si>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</si>
  <si>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</si>
  <si>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</si>
  <si>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</si>
  <si>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</si>
  <si>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</si>
  <si>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</si>
  <si>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</si>
  <si>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</si>
  <si>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</si>
  <si>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</si>
  <si>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</si>
  <si>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</si>
  <si>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</si>
  <si>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</si>
  <si>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</si>
  <si>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</si>
  <si>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</si>
  <si>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</si>
  <si>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</si>
  <si>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</si>
  <si>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</si>
  <si>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</si>
  <si>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</si>
  <si>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</si>
  <si>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</si>
  <si>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</si>
  <si>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</si>
  <si>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</si>
  <si>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</si>
  <si>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</si>
  <si>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</si>
  <si>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</si>
  <si>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</si>
  <si>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</si>
  <si>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</si>
  <si>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</si>
  <si>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</si>
  <si>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</si>
  <si>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</si>
  <si>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</si>
  <si>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</si>
  <si>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</si>
  <si>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</si>
  <si>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</si>
  <si>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</si>
  <si>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</si>
  <si>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</si>
  <si>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</si>
  <si>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</si>
  <si>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</si>
  <si>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</si>
  <si>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</si>
  <si>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</si>
  <si>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</si>
  <si>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</si>
  <si>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</si>
  <si>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</si>
  <si>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</si>
  <si>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</si>
  <si>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</si>
  <si>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</si>
  <si>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</si>
  <si>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</si>
  <si>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</si>
  <si>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</si>
  <si>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</si>
  <si>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</si>
  <si>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</si>
  <si>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</si>
  <si>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</si>
  <si>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</si>
  <si>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</si>
  <si>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</si>
  <si>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</si>
  <si>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</si>
  <si>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</si>
  <si>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</si>
  <si>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</si>
  <si>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</si>
  <si>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</si>
  <si>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</si>
  <si>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</si>
  <si>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</si>
  <si>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</si>
  <si>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</si>
  <si>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</si>
  <si>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</si>
  <si>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</si>
  <si>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</si>
  <si>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</si>
  <si>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</si>
  <si>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</si>
  <si>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</si>
  <si>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</si>
  <si>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</si>
  <si>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</si>
  <si>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</si>
  <si>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</si>
  <si>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</si>
  <si>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</si>
  <si>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</si>
  <si>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</si>
  <si>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</si>
  <si>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</si>
  <si>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</si>
  <si>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</si>
  <si>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</si>
  <si>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</si>
  <si>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</si>
  <si>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</si>
  <si>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</si>
  <si>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</si>
  <si>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</si>
  <si>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</si>
  <si>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</si>
  <si>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</si>
  <si>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</si>
  <si>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</si>
  <si>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</si>
  <si>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</si>
  <si>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</si>
  <si>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</si>
  <si>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</si>
  <si>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</si>
  <si>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</si>
  <si>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</si>
  <si>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</si>
  <si>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</si>
  <si>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</si>
  <si>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</si>
  <si>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</si>
  <si>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</si>
  <si>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</si>
  <si>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</si>
  <si>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</si>
  <si>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</si>
  <si>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</si>
  <si>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</si>
  <si>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</si>
  <si>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</si>
  <si>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</si>
  <si>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</si>
  <si>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</si>
  <si>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</si>
  <si>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</si>
  <si>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</si>
  <si>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</si>
  <si>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</si>
  <si>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</si>
  <si>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</si>
  <si>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</si>
  <si>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</si>
  <si>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</si>
  <si>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</si>
  <si>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</si>
  <si>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</si>
  <si>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</si>
  <si>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</si>
  <si>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</si>
  <si>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</si>
  <si>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</si>
  <si>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</si>
  <si>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</si>
  <si>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</si>
  <si>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</si>
  <si>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</si>
  <si>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</si>
  <si>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</si>
  <si>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</si>
  <si>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</si>
  <si>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</si>
  <si>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</si>
  <si>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</si>
  <si>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</si>
  <si>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</si>
  <si>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</si>
  <si>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</si>
  <si>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</si>
  <si>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</si>
  <si>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</si>
  <si>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</si>
  <si>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</si>
  <si>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</si>
  <si>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</si>
  <si>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</si>
  <si>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</si>
  <si>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</si>
  <si>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</si>
  <si>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</si>
  <si>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</si>
  <si>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</si>
  <si>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</si>
  <si>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</si>
  <si>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</si>
  <si>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</si>
  <si>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</si>
  <si>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</si>
  <si>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</si>
  <si>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</si>
  <si>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</si>
  <si>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</si>
  <si>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</si>
  <si>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</si>
  <si>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</si>
  <si>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</si>
  <si>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</si>
  <si>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</si>
  <si>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</si>
  <si>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</si>
  <si>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</si>
  <si>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</si>
  <si>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</si>
  <si>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</si>
  <si>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</si>
  <si>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</si>
  <si>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</si>
  <si>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</si>
  <si>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</si>
  <si>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</si>
  <si>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</si>
  <si>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</si>
  <si>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</si>
  <si>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</si>
  <si>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</si>
  <si>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</si>
  <si>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</si>
  <si>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</si>
  <si>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</si>
  <si>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</si>
  <si>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</si>
  <si>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</si>
  <si>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</si>
  <si>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</si>
  <si>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</si>
  <si>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</si>
  <si>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</si>
  <si>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</si>
  <si>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</si>
  <si>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</si>
  <si>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</si>
  <si>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</si>
  <si>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</si>
  <si>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</si>
  <si>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</si>
  <si>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</si>
  <si>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</si>
  <si>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</si>
  <si>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</si>
  <si>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</si>
  <si>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</si>
  <si>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</si>
  <si>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</si>
  <si>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</si>
  <si>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</si>
  <si>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</si>
  <si>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</si>
  <si>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</si>
  <si>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</si>
  <si>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</si>
  <si>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</si>
  <si>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</si>
  <si>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</si>
  <si>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</si>
  <si>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</si>
  <si>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</si>
  <si>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</si>
  <si>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</si>
  <si>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</si>
  <si>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</si>
  <si>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</si>
  <si>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</si>
  <si>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</si>
  <si>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</si>
  <si>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</si>
  <si>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</si>
  <si>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</si>
  <si>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</si>
  <si>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</si>
  <si>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</si>
  <si>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</si>
  <si>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</si>
  <si>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</si>
  <si>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</si>
  <si>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</si>
  <si>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</si>
  <si>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</si>
  <si>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</si>
  <si>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</si>
  <si>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</si>
  <si>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</si>
  <si>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</si>
  <si>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</si>
  <si>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</si>
  <si>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</si>
  <si>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</si>
  <si>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</si>
  <si>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</si>
  <si>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</si>
  <si>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</si>
  <si>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</si>
  <si>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</si>
  <si>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</si>
  <si>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</si>
  <si>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</si>
  <si>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</si>
  <si>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</si>
  <si>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</si>
  <si>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</si>
  <si>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</si>
  <si>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</si>
  <si>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</si>
  <si>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</si>
  <si>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</si>
  <si>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</si>
  <si>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</si>
  <si>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</si>
  <si>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</si>
  <si>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</si>
  <si>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</si>
  <si>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</si>
  <si>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</si>
  <si>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</si>
  <si>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</si>
  <si>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</si>
  <si>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</si>
  <si>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</si>
  <si>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</si>
  <si>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</si>
  <si>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</si>
  <si>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</si>
  <si>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</si>
  <si>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</si>
  <si>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</si>
  <si>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</si>
  <si>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</si>
  <si>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</si>
  <si>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</si>
  <si>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</si>
  <si>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</si>
  <si>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</si>
  <si>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</si>
  <si>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</si>
  <si>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</si>
  <si>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</si>
  <si>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</si>
  <si>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</si>
  <si>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</si>
  <si>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</si>
  <si>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</si>
  <si>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</si>
  <si>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</si>
  <si>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</si>
  <si>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</si>
  <si>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</si>
  <si>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</si>
  <si>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</si>
  <si>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</si>
  <si>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</si>
  <si>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</si>
  <si>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</si>
  <si>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</si>
  <si>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</si>
  <si>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</si>
  <si>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</si>
  <si>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</si>
  <si>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</si>
  <si>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</si>
  <si>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</si>
  <si>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</si>
  <si>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</si>
  <si>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</si>
  <si>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</si>
  <si>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</si>
  <si>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</si>
  <si>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</si>
  <si>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</si>
  <si>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</si>
  <si>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</si>
  <si>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</si>
  <si>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</si>
  <si>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</si>
  <si>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</si>
  <si>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</si>
  <si>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</si>
  <si>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</si>
  <si>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</si>
  <si>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</si>
  <si>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</si>
  <si>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</si>
  <si>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</si>
  <si>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</si>
  <si>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</si>
  <si>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</si>
  <si>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</si>
  <si>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</si>
  <si>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</si>
  <si>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</si>
  <si>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</si>
  <si>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</si>
  <si>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</si>
  <si>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</si>
  <si>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</si>
  <si>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</si>
  <si>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</si>
  <si>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</si>
  <si>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</si>
  <si>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</si>
  <si>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</si>
  <si>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</si>
  <si>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</si>
  <si>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</si>
  <si>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</si>
  <si>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</si>
  <si>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</si>
  <si>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</si>
  <si>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</si>
  <si>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</si>
  <si>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</si>
  <si>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</si>
  <si>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</si>
  <si>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</si>
  <si>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</si>
  <si>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</si>
  <si>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</si>
  <si>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</si>
  <si>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</si>
  <si>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</si>
  <si>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</si>
  <si>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</si>
  <si>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</si>
  <si>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</si>
  <si>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</si>
  <si>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</si>
  <si>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</si>
  <si>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</si>
  <si>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</si>
  <si>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</si>
  <si>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</si>
  <si>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</si>
  <si>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</si>
  <si>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</si>
  <si>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</si>
  <si>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</si>
  <si>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</si>
  <si>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</si>
  <si>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</si>
  <si>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</si>
  <si>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</si>
  <si>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</si>
  <si>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</si>
  <si>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</si>
  <si>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</si>
  <si>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</si>
  <si>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</si>
  <si>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</si>
  <si>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</si>
  <si>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</si>
  <si>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</si>
  <si>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</si>
  <si>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</si>
  <si>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</si>
  <si>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</si>
  <si>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</si>
  <si>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</si>
  <si>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</si>
  <si>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</si>
  <si>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</si>
  <si>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</si>
  <si>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</si>
  <si>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</si>
  <si>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</si>
  <si>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</si>
  <si>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</si>
  <si>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</si>
  <si>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</si>
  <si>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</si>
  <si>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</si>
  <si>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</si>
  <si>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</si>
  <si>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</si>
  <si>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</si>
  <si>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</si>
  <si>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</si>
  <si>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</si>
  <si>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</si>
  <si>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</si>
  <si>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</si>
  <si>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</si>
  <si>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</si>
  <si>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</si>
  <si>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</si>
  <si>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</si>
  <si>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</si>
  <si>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</si>
  <si>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</si>
  <si>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</si>
  <si>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</si>
  <si>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</si>
  <si>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</si>
  <si>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</si>
  <si>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</si>
  <si>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</si>
  <si>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</si>
  <si>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</si>
  <si>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</si>
  <si>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</si>
  <si>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</si>
  <si>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</si>
  <si>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</si>
  <si>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</si>
  <si>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</si>
  <si>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</si>
  <si>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</si>
  <si>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</si>
  <si>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</si>
  <si>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</si>
  <si>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</si>
  <si>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</si>
  <si>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</si>
  <si>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</si>
  <si>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</si>
  <si>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</si>
  <si>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</si>
  <si>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</si>
  <si>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</si>
  <si>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</si>
  <si>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</si>
  <si>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</si>
  <si>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</si>
  <si>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</si>
  <si>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</si>
  <si>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</si>
  <si>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</si>
  <si>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</si>
  <si>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</si>
  <si>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</si>
  <si>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</si>
  <si>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</si>
  <si>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</si>
  <si>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</si>
  <si>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</si>
  <si>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</si>
  <si>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</si>
  <si>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</si>
  <si>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</si>
  <si>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</si>
  <si>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</si>
  <si>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</si>
  <si>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</si>
  <si>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</si>
  <si>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</si>
  <si>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</si>
  <si>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</si>
  <si>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</si>
  <si>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</si>
  <si>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</si>
  <si>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</si>
  <si>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</si>
  <si>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</si>
  <si>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</si>
  <si>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</si>
  <si>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</si>
  <si>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</si>
  <si>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</si>
  <si>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</si>
  <si>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</si>
  <si>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</si>
  <si>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</si>
  <si>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</si>
  <si>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</si>
  <si>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</si>
  <si>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</si>
  <si>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</si>
  <si>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</si>
  <si>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</si>
  <si>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</si>
  <si>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</si>
  <si>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</si>
  <si>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</si>
  <si>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</si>
  <si>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</si>
  <si>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</si>
  <si>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</si>
  <si>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</si>
  <si>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</si>
  <si>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</si>
  <si>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</si>
  <si>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</si>
  <si>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</si>
  <si>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</si>
  <si>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</si>
  <si>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</si>
  <si>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</si>
  <si>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</si>
  <si>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</si>
  <si>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</si>
  <si>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</si>
  <si>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</si>
  <si>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</si>
  <si>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</si>
  <si>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</si>
  <si>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</si>
  <si>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</si>
  <si>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</si>
  <si>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</si>
  <si>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</si>
  <si>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</si>
  <si>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</si>
  <si>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</si>
  <si>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</si>
  <si>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</si>
  <si>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</si>
  <si>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</si>
  <si>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</si>
  <si>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</si>
  <si>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</si>
  <si>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</si>
  <si>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</si>
  <si>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</si>
  <si>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</si>
  <si>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</si>
  <si>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</si>
  <si>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</si>
  <si>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</si>
  <si>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</si>
  <si>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</si>
  <si>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</si>
  <si>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</si>
  <si>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</si>
  <si>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</si>
  <si>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</si>
  <si>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</si>
  <si>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</si>
  <si>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</si>
  <si>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</si>
  <si>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</si>
  <si>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</si>
  <si>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</si>
  <si>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</si>
  <si>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</si>
  <si>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</si>
  <si>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</si>
  <si>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</si>
  <si>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</si>
  <si>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</si>
  <si>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</si>
  <si>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</si>
  <si>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</si>
  <si>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</si>
  <si>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</si>
  <si>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</si>
  <si>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</si>
  <si>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</si>
  <si>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</si>
  <si>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</si>
  <si>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</si>
  <si>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</si>
  <si>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</si>
  <si>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</si>
  <si>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</si>
  <si>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</si>
  <si>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</si>
  <si>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</si>
  <si>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</si>
  <si>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</si>
  <si>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</si>
  <si>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</si>
  <si>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</si>
  <si>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</si>
  <si>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</si>
  <si>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</si>
  <si>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</si>
  <si>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</si>
  <si>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</si>
  <si>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</si>
  <si>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</si>
  <si>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</si>
  <si>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</si>
  <si>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</si>
  <si>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</si>
  <si>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</si>
  <si>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</si>
  <si>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</si>
  <si>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</si>
  <si>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</si>
  <si>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</si>
  <si>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</si>
  <si>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</si>
  <si>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</si>
  <si>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</si>
  <si>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</si>
  <si>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</si>
  <si>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</si>
  <si>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</si>
  <si>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</si>
  <si>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</si>
  <si>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</si>
  <si>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</si>
  <si>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</si>
  <si>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</si>
  <si>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</si>
  <si>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</si>
  <si>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</si>
  <si>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</si>
  <si>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</si>
  <si>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</si>
  <si>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</si>
  <si>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</si>
  <si>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</si>
  <si>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</si>
  <si>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</si>
  <si>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</si>
  <si>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</si>
  <si>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</si>
  <si>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</si>
  <si>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</si>
  <si>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</si>
  <si>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</si>
  <si>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</si>
  <si>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</si>
  <si>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</si>
  <si>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</si>
  <si>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</si>
  <si>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</si>
  <si>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</si>
  <si>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</si>
  <si>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</si>
  <si>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</si>
  <si>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</si>
  <si>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</si>
  <si>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</si>
  <si>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</si>
  <si>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</si>
  <si>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</si>
  <si>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</si>
  <si>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</si>
  <si>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</si>
  <si>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</si>
  <si>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</si>
  <si>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</si>
  <si>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</si>
  <si>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</si>
  <si>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</si>
  <si>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</si>
  <si>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</si>
  <si>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</si>
  <si>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</si>
  <si>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</si>
  <si>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</si>
  <si>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</si>
  <si>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</si>
  <si>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</si>
  <si>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</si>
  <si>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</si>
  <si>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</si>
  <si>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</si>
  <si>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</si>
  <si>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</si>
  <si>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</si>
  <si>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</si>
  <si>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</si>
  <si>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</si>
  <si>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</si>
  <si>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</si>
  <si>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</si>
  <si>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</si>
  <si>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</si>
  <si>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</si>
  <si>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</si>
  <si>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</si>
  <si>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</si>
  <si>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</si>
  <si>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</si>
  <si>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</si>
  <si>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</si>
  <si>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</si>
  <si>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</si>
  <si>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</si>
  <si>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</si>
  <si>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</si>
  <si>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</si>
  <si>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</si>
  <si>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</si>
  <si>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</si>
  <si>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</si>
  <si>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</si>
  <si>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</si>
  <si>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</si>
  <si>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</si>
  <si>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</si>
  <si>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</si>
  <si>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</si>
  <si>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</si>
  <si>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</si>
  <si>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</si>
  <si>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</si>
  <si>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</si>
  <si>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</si>
  <si>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</si>
  <si>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</si>
  <si>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</si>
  <si>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</si>
  <si>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</si>
  <si>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</si>
  <si>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</si>
  <si>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</si>
  <si>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</si>
  <si>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</si>
  <si>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</si>
  <si>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</si>
  <si>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</si>
  <si>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</si>
  <si>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</si>
  <si>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</si>
  <si>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</si>
  <si>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</si>
  <si>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</si>
  <si>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</si>
  <si>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</si>
  <si>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</si>
  <si>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</si>
  <si>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</si>
  <si>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</si>
  <si>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</si>
  <si>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</si>
  <si>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</si>
  <si>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</si>
  <si>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</si>
  <si>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</si>
  <si>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</si>
  <si>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</si>
  <si>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</si>
  <si>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</si>
  <si>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</si>
  <si>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</si>
  <si>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</si>
  <si>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</si>
  <si>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</si>
  <si>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</si>
  <si>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</si>
  <si>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</si>
  <si>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</si>
  <si>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</si>
  <si>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</si>
  <si>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</si>
  <si>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</si>
  <si>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</si>
  <si>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</si>
  <si>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</si>
  <si>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</si>
  <si>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</si>
  <si>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</si>
  <si>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</si>
  <si>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</si>
  <si>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</si>
  <si>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</si>
  <si>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</si>
  <si>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</si>
  <si>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</si>
  <si>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</si>
  <si>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</si>
  <si>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</si>
  <si>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</si>
  <si>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</si>
  <si>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</si>
  <si>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</si>
  <si>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</si>
  <si>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</si>
  <si>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</si>
  <si>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</si>
  <si>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</si>
  <si>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</si>
  <si>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</si>
  <si>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</si>
  <si>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</si>
  <si>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</si>
  <si>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</si>
  <si>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</si>
  <si>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</si>
  <si>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</si>
  <si>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</si>
  <si>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</si>
  <si>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</si>
  <si>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</si>
  <si>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</si>
  <si>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</si>
  <si>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</si>
  <si>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</si>
  <si>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</si>
  <si>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</si>
  <si>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</si>
  <si>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</si>
  <si>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</si>
  <si>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</si>
  <si>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</si>
  <si>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</si>
  <si>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</si>
  <si>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</si>
  <si>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</si>
  <si>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</si>
  <si>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</si>
  <si>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</si>
  <si>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</si>
  <si>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</si>
  <si>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</si>
  <si>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</si>
  <si>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</si>
  <si>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</si>
  <si>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</si>
  <si>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</si>
  <si>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</si>
  <si>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</si>
  <si>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</si>
  <si>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</si>
  <si>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</si>
  <si>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</si>
  <si>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</si>
  <si>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</si>
  <si>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</si>
  <si>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</si>
  <si>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</si>
  <si>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</si>
  <si>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</si>
  <si>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</si>
  <si>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</si>
  <si>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</si>
  <si>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</si>
  <si>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</si>
  <si>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</si>
  <si>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</si>
  <si>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</si>
  <si>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</si>
  <si>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</si>
  <si>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</si>
  <si>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</si>
  <si>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</si>
  <si>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</si>
  <si>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</si>
  <si>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</si>
  <si>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</si>
  <si>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</si>
  <si>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</si>
  <si>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</si>
  <si>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</si>
  <si>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</si>
  <si>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</si>
  <si>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</si>
  <si>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</si>
  <si>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</si>
  <si>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</si>
  <si>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</si>
  <si>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</si>
  <si>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</si>
  <si>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</si>
  <si>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</si>
  <si>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</si>
  <si>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</si>
  <si>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</si>
  <si>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</si>
  <si>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</si>
  <si>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</si>
  <si>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</si>
  <si>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</si>
  <si>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</si>
  <si>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</si>
  <si>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</si>
  <si>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</si>
  <si>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</si>
  <si>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</si>
  <si>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</si>
  <si>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</si>
  <si>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</si>
  <si>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</si>
  <si>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</si>
  <si>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</si>
  <si>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</si>
  <si>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</si>
  <si>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</si>
  <si>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</si>
  <si>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</si>
  <si>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</si>
  <si>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</si>
  <si>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</si>
  <si>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</si>
  <si>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</si>
  <si>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</si>
  <si>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</si>
  <si>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</si>
  <si>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</si>
  <si>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</si>
  <si>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</si>
  <si>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</si>
  <si>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</si>
  <si>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</si>
  <si>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</si>
  <si>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</si>
  <si>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</si>
  <si>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</si>
  <si>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</si>
  <si>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</si>
  <si>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</si>
  <si>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</si>
  <si>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</si>
  <si>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</si>
  <si>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</si>
  <si>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</si>
  <si>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</si>
  <si>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</si>
  <si>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</si>
  <si>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</si>
  <si>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</si>
  <si>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</si>
  <si>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</si>
  <si>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</si>
  <si>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</si>
  <si>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</si>
  <si>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</si>
  <si>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</si>
  <si>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</si>
  <si>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</si>
  <si>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</si>
  <si>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</si>
  <si>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</si>
  <si>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</si>
  <si>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</si>
  <si>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</si>
  <si>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</si>
  <si>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</si>
  <si>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</si>
  <si>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</si>
  <si>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</si>
  <si>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</si>
  <si>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</si>
  <si>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</si>
  <si>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</si>
  <si>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</si>
  <si>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</si>
  <si>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</si>
  <si>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</si>
  <si>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</si>
  <si>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</si>
  <si>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</si>
  <si>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</si>
  <si>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</si>
  <si>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</si>
  <si>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</si>
  <si>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</si>
  <si>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</si>
  <si>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</si>
  <si>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</si>
  <si>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</si>
  <si>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</si>
  <si>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</si>
  <si>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</si>
  <si>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</si>
  <si>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</si>
  <si>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</si>
  <si>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</si>
  <si>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</si>
  <si>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</si>
  <si>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</si>
  <si>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</si>
  <si>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</si>
  <si>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</si>
  <si>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</si>
  <si>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</si>
  <si>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</si>
  <si>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</si>
  <si>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</si>
  <si>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</si>
  <si>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</si>
  <si>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</si>
  <si>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</si>
  <si>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</si>
  <si>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</si>
  <si>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</si>
  <si>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</si>
  <si>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</si>
  <si>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</si>
  <si>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</si>
  <si>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</si>
  <si>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</si>
  <si>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</si>
  <si>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</si>
  <si>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</si>
  <si>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</si>
  <si>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</si>
  <si>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</si>
  <si>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</si>
  <si>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</si>
  <si>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</si>
  <si>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</si>
  <si>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</si>
  <si>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</si>
  <si>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</si>
  <si>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</si>
  <si>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</si>
  <si>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</si>
  <si>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</si>
  <si>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</si>
  <si>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</si>
  <si>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</si>
  <si>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</si>
  <si>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</si>
  <si>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</si>
  <si>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</si>
  <si>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</si>
  <si>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</si>
  <si>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</si>
  <si>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</si>
  <si>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</si>
  <si>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</si>
  <si>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</si>
  <si>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</si>
  <si>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</si>
  <si>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</si>
  <si>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</si>
  <si>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</si>
  <si>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</si>
  <si>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</si>
  <si>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</si>
  <si>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</si>
  <si>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</si>
  <si>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</si>
  <si>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</si>
  <si>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</si>
  <si>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</si>
  <si>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</si>
  <si>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</si>
  <si>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</si>
  <si>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</si>
  <si>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</si>
  <si>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</si>
  <si>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</si>
  <si>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</si>
  <si>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</si>
  <si>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</si>
  <si>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</si>
  <si>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</si>
  <si>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</si>
  <si>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</si>
  <si>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</si>
  <si>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</si>
  <si>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</si>
  <si>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</si>
  <si>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</si>
  <si>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</si>
  <si>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</si>
  <si>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</si>
  <si>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</si>
  <si>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</si>
  <si>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</si>
  <si>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</si>
  <si>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</si>
  <si>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</si>
  <si>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</si>
  <si>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</si>
  <si>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</si>
  <si>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</si>
  <si>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</si>
  <si>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</si>
  <si>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</si>
  <si>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</si>
  <si>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</si>
  <si>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</si>
  <si>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</si>
  <si>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</si>
  <si>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</si>
  <si>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</si>
  <si>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</si>
  <si>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</si>
  <si>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</si>
  <si>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</si>
  <si>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</si>
  <si>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</si>
  <si>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</si>
  <si>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</si>
  <si>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</si>
  <si>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</si>
  <si>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</si>
  <si>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</si>
  <si>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</si>
  <si>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</si>
  <si>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</si>
  <si>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</si>
  <si>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</si>
  <si>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</si>
  <si>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</si>
  <si>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</si>
  <si>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</si>
  <si>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</si>
  <si>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</si>
  <si>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</si>
  <si>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</si>
  <si>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</si>
  <si>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</si>
  <si>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</si>
  <si>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</si>
  <si>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</si>
  <si>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</si>
  <si>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</si>
  <si>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</si>
  <si>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</si>
  <si>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</si>
  <si>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</si>
  <si>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</si>
  <si>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</si>
  <si>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</si>
  <si>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</si>
  <si>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</si>
  <si>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</si>
  <si>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</si>
  <si>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</si>
  <si>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</si>
  <si>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</si>
  <si>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</si>
  <si>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</si>
  <si>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</si>
  <si>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</si>
  <si>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</si>
  <si>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</si>
  <si>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</si>
  <si>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</si>
  <si>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</si>
  <si>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</si>
  <si>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</si>
  <si>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</si>
  <si>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</si>
  <si>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</si>
  <si>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</si>
  <si>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</si>
  <si>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</si>
  <si>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</si>
  <si>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</si>
  <si>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</si>
  <si>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</si>
  <si>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</si>
  <si>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</si>
  <si>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</si>
  <si>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</si>
  <si>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</si>
  <si>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</si>
  <si>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</si>
  <si>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</si>
  <si>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</si>
  <si>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</si>
  <si>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</si>
  <si>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</si>
  <si>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</si>
  <si>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</si>
  <si>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</si>
  <si>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</si>
  <si>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</si>
  <si>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</si>
  <si>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</si>
  <si>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</si>
  <si>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</si>
  <si>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</si>
  <si>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</si>
  <si>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</si>
  <si>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</si>
  <si>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</si>
  <si>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</si>
  <si>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</si>
  <si>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</si>
  <si>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</si>
  <si>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</si>
  <si>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</si>
  <si>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</si>
  <si>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</si>
  <si>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</si>
  <si>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</si>
  <si>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</si>
  <si>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</si>
  <si>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</si>
  <si>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</si>
  <si>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</si>
  <si>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</si>
  <si>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</si>
  <si>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</si>
  <si>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</si>
  <si>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</si>
  <si>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</si>
  <si>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</si>
  <si>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</si>
  <si>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</si>
  <si>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</si>
  <si>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</si>
  <si>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</si>
  <si>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</si>
  <si>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</si>
  <si>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</si>
  <si>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</si>
  <si>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</si>
  <si>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</si>
  <si>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</si>
  <si>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</si>
  <si>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</si>
  <si>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</si>
  <si>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</si>
  <si>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</si>
  <si>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</si>
  <si>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</si>
  <si>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</si>
  <si>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</si>
  <si>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</si>
  <si>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</si>
  <si>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</si>
  <si>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</si>
  <si>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</si>
  <si>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</si>
  <si>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</si>
  <si>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</si>
  <si>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</si>
  <si>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</si>
  <si>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</si>
  <si>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</si>
  <si>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</si>
  <si>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</si>
  <si>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</si>
  <si>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</si>
  <si>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</si>
  <si>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</si>
  <si>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</si>
  <si>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</si>
  <si>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</si>
  <si>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</si>
  <si>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</si>
  <si>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</si>
  <si>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</si>
  <si>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</si>
  <si>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</si>
  <si>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</si>
  <si>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</si>
  <si>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</si>
  <si>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</si>
  <si>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</si>
  <si>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</si>
  <si>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</si>
  <si>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</si>
  <si>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</si>
  <si>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</si>
  <si>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</si>
  <si>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</si>
  <si>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</si>
  <si>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</si>
  <si>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</si>
  <si>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</si>
  <si>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</si>
  <si>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</si>
  <si>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</si>
  <si>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</si>
  <si>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</si>
  <si>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</si>
  <si>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</si>
  <si>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</si>
  <si>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</si>
  <si>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</si>
  <si>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</si>
  <si>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</si>
  <si>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</si>
  <si>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</si>
  <si>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</si>
  <si>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</si>
  <si>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</si>
  <si>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</si>
  <si>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</si>
  <si>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</si>
  <si>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</si>
  <si>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</si>
  <si>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</si>
  <si>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</si>
  <si>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</si>
  <si>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</si>
  <si>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</si>
  <si>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</si>
  <si>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</si>
  <si>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</si>
  <si>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</si>
  <si>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</si>
  <si>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</si>
  <si>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</si>
  <si>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</si>
  <si>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</si>
  <si>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</si>
  <si>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</si>
  <si>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</si>
  <si>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</si>
  <si>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</si>
  <si>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</si>
  <si>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</si>
  <si>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</si>
  <si>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</si>
  <si>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</si>
  <si>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</si>
  <si>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</si>
  <si>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</si>
  <si>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</si>
  <si>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</si>
  <si>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</si>
  <si>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</si>
  <si>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</si>
  <si>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</si>
  <si>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</si>
  <si>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</si>
  <si>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</si>
  <si>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</si>
  <si>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</si>
  <si>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</si>
  <si>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</si>
  <si>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</si>
  <si>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</si>
  <si>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</si>
  <si>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</si>
  <si>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</si>
  <si>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</si>
  <si>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</si>
  <si>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</si>
  <si>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</si>
  <si>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</si>
  <si>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</si>
  <si>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</si>
  <si>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</si>
  <si>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</si>
  <si>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</si>
  <si>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</si>
  <si>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</si>
  <si>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</si>
  <si>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</si>
  <si>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</si>
  <si>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</si>
  <si>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</si>
  <si>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</si>
  <si>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</si>
  <si>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</si>
  <si>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</si>
  <si>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</si>
  <si>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</si>
  <si>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</si>
  <si>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</si>
  <si>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</si>
  <si>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</si>
  <si>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</si>
  <si>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</si>
  <si>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</si>
  <si>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</si>
  <si>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</si>
  <si>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</si>
  <si>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</si>
  <si>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</si>
  <si>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</si>
  <si>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</si>
  <si>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</si>
  <si>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</si>
  <si>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</si>
  <si>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</si>
  <si>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</si>
  <si>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</si>
  <si>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</si>
  <si>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</si>
  <si>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</si>
  <si>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</si>
  <si>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</si>
  <si>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</si>
  <si>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</si>
  <si>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</si>
  <si>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</si>
  <si>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</si>
  <si>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</si>
  <si>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</si>
  <si>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</si>
  <si>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</si>
  <si>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</si>
  <si>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</si>
  <si>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</si>
  <si>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</si>
  <si>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</si>
  <si>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</si>
  <si>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</si>
  <si>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</si>
  <si>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</si>
  <si>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</si>
  <si>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</si>
  <si>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</si>
  <si>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</si>
  <si>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</si>
  <si>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</si>
  <si>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</si>
  <si>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</si>
  <si>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</si>
  <si>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</si>
  <si>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</si>
  <si>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</si>
  <si>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</si>
  <si>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</si>
  <si>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</si>
  <si>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</si>
  <si>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</si>
  <si>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</si>
  <si>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</si>
  <si>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</si>
  <si>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</si>
  <si>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</si>
  <si>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</si>
  <si>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</si>
  <si>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</si>
  <si>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</si>
  <si>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</si>
  <si>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</si>
  <si>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</si>
  <si>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</si>
  <si>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</si>
  <si>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</si>
  <si>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</si>
  <si>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</si>
  <si>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</si>
  <si>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</si>
  <si>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</si>
  <si>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</si>
  <si>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</si>
  <si>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</si>
  <si>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</si>
  <si>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</si>
  <si>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</si>
  <si>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</si>
  <si>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</si>
  <si>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</si>
  <si>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</si>
  <si>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</si>
  <si>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</si>
  <si>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</si>
  <si>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</si>
  <si>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</si>
  <si>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</si>
  <si>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</si>
  <si>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</si>
  <si>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</si>
  <si>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</si>
  <si>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</si>
  <si>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</si>
  <si>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</si>
  <si>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</si>
  <si>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</si>
  <si>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</si>
  <si>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</si>
  <si>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</si>
  <si>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</si>
  <si>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</si>
  <si>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</si>
  <si>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</si>
  <si>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</si>
  <si>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</si>
  <si>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</si>
  <si>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</si>
  <si>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</si>
  <si>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</si>
  <si>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</si>
  <si>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</si>
  <si>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</si>
  <si>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</si>
  <si>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</si>
  <si>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</si>
  <si>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</si>
  <si>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</si>
  <si>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</si>
  <si>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</si>
  <si>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</si>
  <si>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</si>
  <si>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</si>
  <si>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</si>
  <si>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</si>
  <si>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</si>
  <si>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</si>
  <si>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</si>
  <si>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</si>
  <si>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</si>
  <si>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</si>
  <si>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</si>
  <si>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</si>
  <si>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</si>
  <si>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</si>
  <si>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</si>
  <si>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</si>
  <si>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</si>
  <si>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</si>
  <si>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</si>
  <si>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</si>
  <si>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</si>
  <si>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</si>
  <si>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</si>
  <si>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</si>
  <si>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</si>
  <si>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</si>
  <si>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</si>
  <si>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</si>
  <si>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</si>
  <si>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</si>
  <si>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</si>
  <si>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</si>
  <si>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</si>
  <si>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</si>
  <si>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</si>
  <si>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</si>
  <si>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</si>
  <si>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</si>
  <si>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</si>
  <si>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</si>
  <si>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</si>
  <si>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</si>
  <si>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</si>
  <si>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</si>
  <si>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</si>
  <si>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</si>
  <si>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</si>
  <si>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</si>
  <si>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</si>
  <si>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</si>
  <si>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</si>
  <si>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</si>
  <si>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</si>
  <si>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</si>
  <si>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</si>
  <si>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</si>
  <si>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</si>
  <si>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</si>
  <si>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</si>
  <si>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</si>
  <si>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</si>
  <si>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</si>
  <si>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</si>
  <si>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</si>
  <si>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</si>
  <si>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</si>
  <si>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</si>
  <si>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</si>
  <si>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</si>
  <si>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</si>
  <si>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</si>
  <si>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</si>
  <si>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</si>
  <si>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</si>
  <si>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</si>
  <si>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</si>
  <si>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</si>
  <si>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</si>
  <si>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</si>
  <si>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</si>
  <si>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</si>
  <si>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</si>
  <si>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</si>
  <si>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</si>
  <si>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</si>
  <si>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</si>
  <si>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</si>
  <si>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</si>
  <si>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</si>
  <si>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</si>
  <si>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</si>
  <si>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</si>
  <si>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</si>
  <si>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</si>
  <si>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</si>
  <si>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</si>
  <si>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</si>
  <si>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</si>
  <si>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</si>
  <si>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</si>
  <si>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</si>
  <si>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</si>
  <si>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</si>
  <si>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</si>
  <si>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</si>
  <si>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</si>
  <si>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</si>
  <si>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</si>
  <si>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</si>
  <si>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</si>
  <si>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</si>
  <si>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</si>
  <si>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</si>
  <si>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</si>
  <si>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</si>
  <si>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</si>
  <si>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</si>
  <si>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</si>
  <si>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</si>
  <si>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</si>
  <si>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</si>
  <si>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</si>
  <si>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</si>
  <si>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</si>
  <si>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</si>
  <si>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</si>
  <si>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</si>
  <si>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</si>
  <si>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</si>
  <si>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</si>
  <si>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</si>
  <si>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</si>
  <si>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</si>
  <si>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</si>
  <si>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</si>
  <si>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</si>
  <si>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</si>
  <si>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</si>
  <si>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</si>
  <si>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</si>
  <si>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</si>
  <si>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</si>
  <si>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</si>
  <si>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</si>
  <si>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</si>
  <si>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</si>
  <si>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</si>
  <si>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</si>
  <si>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</si>
  <si>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</si>
  <si>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</si>
  <si>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</si>
  <si>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</si>
  <si>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</si>
  <si>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</si>
  <si>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</si>
  <si>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</si>
  <si>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</si>
  <si>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</si>
  <si>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</si>
  <si>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</si>
  <si>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</si>
  <si>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</si>
  <si>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</si>
  <si>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</si>
  <si>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</si>
  <si>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</si>
  <si>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</si>
  <si>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</si>
  <si>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</si>
  <si>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</si>
  <si>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</si>
  <si>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</si>
  <si>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</si>
  <si>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</si>
  <si>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</si>
  <si>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</si>
  <si>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</si>
  <si>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</si>
  <si>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</si>
  <si>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</si>
  <si>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</si>
  <si>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</si>
  <si>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</si>
  <si>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</si>
  <si>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</si>
  <si>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</si>
  <si>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</si>
  <si>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</si>
  <si>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</si>
  <si>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</si>
  <si>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</si>
  <si>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</si>
  <si>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</si>
  <si>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</si>
  <si>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</si>
  <si>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</si>
  <si>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</si>
  <si>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</si>
  <si>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</si>
  <si>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</si>
  <si>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</si>
  <si>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</si>
  <si>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</si>
  <si>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</si>
  <si>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</si>
  <si>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</si>
  <si>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</si>
  <si>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</si>
  <si>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</si>
  <si>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</si>
  <si>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</si>
  <si>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</si>
  <si>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</si>
  <si>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</si>
  <si>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</si>
  <si>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</si>
  <si>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</si>
  <si>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</si>
  <si>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</si>
  <si>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</si>
  <si>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</si>
  <si>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</si>
  <si>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</si>
  <si>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</si>
  <si>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</si>
  <si>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</si>
  <si>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</si>
  <si>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</si>
  <si>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</si>
  <si>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</si>
  <si>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</si>
  <si>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</si>
  <si>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</si>
  <si>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</si>
  <si>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</si>
  <si>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</si>
  <si>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</si>
  <si>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</si>
  <si>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</si>
  <si>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</si>
  <si>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</si>
  <si>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</si>
  <si>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</si>
  <si>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</si>
  <si>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</si>
  <si>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</si>
  <si>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</si>
  <si>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</si>
  <si>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</si>
  <si>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</si>
  <si>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</si>
  <si>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</si>
  <si>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</si>
  <si>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</si>
  <si>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</si>
  <si>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</si>
  <si>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</si>
  <si>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</si>
  <si>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</si>
  <si>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</si>
  <si>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</si>
  <si>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</si>
  <si>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</si>
  <si>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</si>
  <si>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</si>
  <si>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</si>
  <si>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</si>
  <si>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</si>
  <si>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</si>
  <si>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</si>
  <si>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</si>
  <si>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</si>
  <si>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</si>
  <si>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</si>
  <si>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</si>
  <si>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</si>
  <si>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</si>
  <si>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</si>
  <si>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</si>
  <si>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</si>
  <si>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</si>
  <si>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</si>
  <si>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</si>
  <si>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</si>
  <si>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</si>
  <si>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</si>
  <si>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</si>
  <si>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</si>
  <si>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</si>
  <si>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</si>
  <si>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</si>
  <si>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</si>
  <si>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</si>
  <si>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</si>
  <si>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</si>
  <si>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</si>
  <si>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</si>
  <si>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</si>
  <si>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</si>
  <si>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</si>
  <si>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</si>
  <si>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</si>
  <si>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</si>
  <si>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</si>
  <si>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</si>
  <si>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</si>
  <si>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</si>
  <si>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</si>
  <si>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</si>
  <si>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</si>
  <si>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</si>
  <si>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</si>
  <si>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</si>
  <si>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</si>
  <si>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</si>
  <si>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</si>
  <si>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</si>
  <si>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</si>
  <si>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</si>
  <si>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</si>
  <si>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</si>
  <si>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</si>
  <si>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</si>
  <si>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</si>
  <si>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</si>
  <si>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</si>
  <si>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</si>
  <si>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</si>
  <si>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</si>
  <si>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</si>
  <si>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</si>
  <si>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</si>
  <si>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</si>
  <si>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</si>
  <si>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</si>
  <si>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</si>
  <si>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</si>
  <si>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</si>
  <si>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</si>
  <si>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</si>
  <si>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</si>
  <si>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</si>
  <si>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</si>
  <si>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</si>
  <si>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</si>
  <si>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</si>
  <si>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</si>
  <si>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</si>
  <si>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</si>
  <si>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</si>
  <si>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</si>
  <si>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</si>
  <si>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</si>
  <si>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</si>
  <si>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</si>
  <si>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</si>
  <si>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</si>
  <si>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</si>
  <si>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</si>
  <si>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</si>
  <si>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</si>
  <si>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</si>
  <si>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</si>
  <si>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</si>
  <si>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</si>
  <si>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</si>
  <si>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</si>
  <si>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</si>
  <si>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</si>
  <si>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</si>
  <si>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</si>
  <si>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</si>
  <si>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</si>
  <si>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</si>
  <si>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</si>
  <si>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</si>
  <si>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</si>
  <si>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</si>
  <si>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</si>
  <si>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</si>
  <si>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</si>
  <si>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</si>
  <si>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</si>
  <si>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</si>
  <si>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</si>
  <si>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</si>
  <si>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</si>
  <si>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</si>
  <si>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</si>
  <si>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</si>
  <si>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</si>
  <si>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</si>
  <si>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</si>
  <si>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</si>
  <si>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</si>
  <si>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</si>
  <si>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</si>
  <si>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</si>
  <si>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</si>
  <si>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</si>
  <si>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</si>
  <si>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</si>
  <si>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</si>
  <si>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</si>
  <si>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</si>
  <si>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</si>
  <si>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</si>
  <si>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</si>
  <si>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</si>
  <si>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</si>
  <si>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</si>
  <si>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</si>
  <si>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</si>
  <si>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</si>
  <si>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</si>
  <si>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</si>
  <si>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</si>
  <si>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</si>
  <si>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</si>
  <si>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</si>
  <si>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</si>
  <si>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</si>
  <si>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</si>
  <si>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</si>
  <si>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</si>
  <si>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</si>
  <si>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</si>
  <si>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</si>
  <si>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</si>
  <si>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</si>
  <si>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</si>
  <si>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</si>
  <si>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</si>
  <si>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</si>
  <si>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</si>
  <si>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</si>
  <si>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</si>
  <si>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</si>
  <si>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</si>
  <si>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</si>
  <si>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</si>
  <si>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</si>
  <si>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</si>
  <si>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</si>
  <si>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</si>
  <si>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</si>
  <si>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</si>
  <si>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</si>
  <si>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</si>
  <si>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</si>
  <si>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</si>
  <si>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</si>
  <si>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</si>
  <si>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</si>
  <si>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</si>
  <si>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</si>
  <si>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</si>
  <si>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</si>
  <si>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</si>
  <si>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</si>
  <si>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</si>
  <si>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</si>
  <si>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</si>
  <si>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</si>
  <si>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</si>
  <si>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</si>
  <si>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</si>
  <si>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</si>
  <si>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</si>
  <si>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</si>
  <si>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</si>
  <si>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</si>
  <si>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</si>
  <si>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</si>
  <si>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</si>
  <si>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</si>
  <si>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</si>
  <si>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</si>
  <si>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</si>
  <si>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</si>
  <si>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</si>
  <si>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</si>
  <si>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</si>
  <si>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</si>
  <si>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</si>
  <si>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</si>
  <si>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</si>
  <si>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</si>
  <si>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</si>
  <si>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</si>
  <si>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</si>
  <si>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</si>
  <si>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</si>
  <si>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</si>
  <si>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</si>
  <si>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</si>
  <si>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</si>
  <si>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</si>
  <si>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</si>
  <si>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</si>
  <si>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</si>
  <si>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</si>
  <si>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</si>
  <si>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</si>
  <si>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</si>
  <si>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</si>
  <si>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</si>
  <si>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</si>
  <si>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</si>
  <si>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</si>
  <si>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</si>
  <si>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</si>
  <si>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</si>
  <si>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</si>
  <si>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</si>
  <si>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</si>
  <si>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</si>
  <si>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</si>
  <si>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</si>
  <si>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</si>
  <si>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</si>
  <si>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</si>
  <si>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</si>
  <si>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</si>
  <si>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</si>
  <si>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</si>
  <si>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</si>
  <si>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</si>
  <si>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</si>
  <si>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</si>
  <si>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</si>
  <si>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</si>
  <si>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</si>
  <si>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</si>
  <si>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</si>
  <si>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</si>
  <si>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</si>
  <si>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</si>
  <si>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</si>
  <si>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</si>
  <si>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</si>
  <si>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</si>
  <si>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</si>
  <si>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</si>
  <si>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</si>
  <si>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</si>
  <si>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</si>
  <si>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</si>
  <si>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</si>
  <si>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</si>
  <si>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</si>
  <si>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</si>
  <si>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</si>
  <si>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</si>
  <si>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</si>
  <si>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</si>
  <si>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</si>
  <si>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</si>
  <si>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</si>
  <si>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</si>
  <si>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</si>
  <si>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</si>
  <si>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</si>
  <si>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</si>
  <si>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</si>
  <si>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</si>
  <si>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</si>
  <si>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</si>
  <si>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</si>
  <si>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</si>
  <si>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</si>
  <si>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</si>
  <si>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</si>
  <si>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</si>
  <si>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</si>
  <si>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</si>
  <si>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</si>
  <si>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</si>
  <si>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</si>
  <si>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</si>
  <si>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</si>
  <si>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</si>
  <si>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</si>
  <si>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</si>
  <si>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</si>
  <si>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</si>
  <si>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</si>
  <si>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</si>
  <si>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</si>
  <si>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</si>
  <si>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</si>
  <si>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</si>
  <si>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</si>
  <si>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</si>
  <si>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</si>
  <si>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</si>
  <si>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</si>
  <si>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</si>
  <si>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</si>
  <si>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</si>
  <si>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</si>
  <si>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</si>
  <si>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</si>
  <si>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</si>
  <si>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</si>
  <si>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</si>
  <si>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</si>
  <si>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</si>
  <si>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</si>
  <si>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</si>
  <si>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</si>
  <si>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</si>
  <si>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</si>
  <si>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</si>
  <si>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</si>
  <si>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</si>
  <si>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</si>
  <si>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</si>
  <si>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</si>
  <si>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</si>
  <si>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</si>
  <si>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</si>
  <si>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</si>
  <si>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</si>
  <si>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</si>
  <si>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</si>
  <si>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</si>
  <si>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</si>
  <si>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</si>
  <si>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</si>
  <si>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</si>
  <si>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</si>
  <si>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</si>
  <si>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</si>
  <si>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</si>
  <si>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</si>
  <si>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</si>
  <si>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</si>
  <si>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</si>
  <si>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</si>
  <si>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</si>
  <si>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</si>
  <si>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</si>
  <si>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</si>
  <si>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</si>
  <si>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</si>
  <si>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</si>
  <si>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</si>
  <si>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</si>
  <si>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</si>
  <si>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</si>
  <si>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</si>
  <si>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</si>
  <si>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</si>
  <si>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</si>
  <si>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</si>
  <si>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</si>
  <si>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</si>
  <si>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</si>
  <si>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</si>
  <si>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</si>
  <si>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</si>
  <si>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</si>
  <si>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</si>
  <si>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</si>
  <si>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</si>
  <si>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</si>
  <si>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</si>
  <si>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</si>
  <si>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</si>
  <si>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</si>
  <si>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</si>
  <si>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</si>
  <si>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</si>
  <si>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</si>
  <si>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</si>
  <si>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</si>
  <si>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</si>
  <si>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</si>
  <si>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</si>
  <si>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</si>
  <si>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</si>
  <si>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</si>
  <si>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</si>
  <si>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</si>
  <si>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</si>
  <si>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</si>
  <si>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</si>
  <si>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</si>
  <si>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</si>
  <si>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</si>
  <si>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</si>
  <si>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</si>
  <si>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</si>
  <si>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</si>
  <si>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</si>
  <si>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</si>
  <si>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</si>
  <si>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</si>
  <si>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</si>
  <si>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</si>
  <si>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</si>
  <si>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</si>
  <si>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</si>
  <si>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</si>
  <si>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</si>
  <si>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</si>
  <si>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</si>
  <si>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</si>
  <si>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</si>
  <si>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</si>
  <si>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</si>
  <si>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</si>
  <si>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</si>
  <si>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</si>
  <si>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</si>
  <si>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</si>
  <si>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</si>
  <si>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</si>
  <si>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</si>
  <si>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</si>
  <si>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</si>
  <si>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</si>
  <si>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</si>
  <si>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</si>
  <si>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</si>
  <si>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</si>
  <si>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</si>
  <si>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</si>
  <si>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</si>
  <si>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</si>
  <si>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</si>
  <si>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</si>
  <si>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</si>
  <si>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</si>
  <si>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</si>
  <si>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</si>
  <si>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</si>
  <si>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</si>
  <si>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</si>
  <si>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</si>
  <si>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</si>
  <si>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</si>
  <si>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</si>
  <si>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</si>
  <si>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</si>
  <si>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</si>
  <si>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</si>
  <si>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</si>
  <si>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</si>
  <si>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</si>
  <si>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</si>
  <si>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</si>
  <si>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</si>
  <si>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</si>
  <si>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</si>
  <si>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</si>
  <si>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</si>
  <si>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</si>
  <si>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</si>
  <si>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</si>
  <si>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</si>
  <si>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</si>
  <si>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</si>
  <si>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</si>
  <si>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</si>
  <si>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</si>
  <si>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</si>
  <si>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</si>
  <si>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</si>
  <si>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</si>
  <si>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</si>
  <si>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</si>
  <si>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</si>
  <si>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</si>
  <si>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</si>
  <si>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</si>
  <si>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</si>
  <si>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</si>
  <si>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</si>
  <si>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</si>
  <si>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</si>
  <si>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</si>
  <si>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</si>
  <si>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</si>
  <si>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</si>
  <si>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</si>
  <si>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</si>
  <si>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</si>
  <si>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</si>
  <si>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</si>
  <si>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</si>
  <si>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</si>
  <si>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</si>
  <si>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</si>
  <si>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</si>
  <si>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</si>
  <si>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</si>
  <si>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</si>
  <si>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</si>
  <si>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</si>
  <si>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</si>
  <si>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</si>
  <si>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</si>
  <si>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</si>
  <si>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</si>
  <si>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</si>
  <si>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</si>
  <si>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</si>
  <si>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</si>
  <si>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</si>
  <si>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</si>
  <si>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</si>
  <si>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</si>
  <si>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</si>
  <si>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</si>
  <si>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</si>
  <si>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</si>
  <si>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</si>
  <si>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</si>
  <si>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</si>
  <si>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</si>
  <si>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</si>
  <si>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</si>
  <si>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</si>
  <si>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</si>
  <si>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</si>
  <si>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</si>
  <si>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</si>
  <si>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</si>
  <si>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</si>
  <si>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</si>
  <si>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</si>
  <si>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</si>
  <si>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</si>
  <si>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</si>
  <si>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</si>
  <si>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</si>
  <si>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</si>
  <si>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</si>
  <si>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</si>
  <si>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</si>
  <si>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</si>
  <si>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</si>
  <si>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</si>
  <si>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</si>
  <si>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</si>
  <si>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</si>
  <si>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</si>
  <si>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</si>
  <si>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</si>
  <si>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</si>
  <si>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</si>
  <si>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</si>
  <si>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</si>
  <si>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</si>
  <si>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</si>
  <si>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</si>
  <si>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</si>
  <si>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</si>
  <si>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</si>
  <si>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</si>
  <si>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</si>
  <si>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</si>
  <si>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</si>
  <si>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</si>
  <si>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</si>
  <si>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</si>
  <si>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</si>
  <si>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</si>
  <si>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</si>
  <si>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</si>
  <si>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</si>
  <si>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</si>
  <si>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</si>
  <si>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</si>
  <si>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</si>
  <si>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</si>
  <si>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</si>
  <si>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</si>
  <si>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</si>
  <si>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</si>
  <si>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</si>
  <si>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</si>
  <si>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</si>
  <si>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</si>
  <si>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</si>
  <si>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</si>
  <si>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</si>
  <si>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</si>
  <si>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</si>
  <si>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</si>
  <si>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</si>
  <si>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</si>
  <si>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</si>
  <si>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</si>
  <si>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</si>
  <si>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</si>
  <si>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</si>
  <si>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</si>
  <si>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</si>
  <si>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</si>
  <si>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</si>
  <si>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</si>
  <si>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</si>
  <si>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</si>
  <si>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</si>
  <si>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</si>
  <si>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</si>
  <si>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</si>
  <si>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</si>
  <si>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</si>
  <si>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</si>
  <si>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</si>
  <si>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</si>
  <si>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</si>
  <si>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</si>
  <si>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</si>
  <si>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</si>
  <si>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</si>
  <si>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</si>
  <si>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</si>
  <si>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</si>
  <si>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</si>
  <si>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</si>
  <si>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</si>
  <si>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</si>
  <si>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</si>
  <si>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</si>
  <si>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</si>
  <si>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</si>
  <si>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</si>
  <si>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</si>
  <si>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</si>
  <si>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</si>
  <si>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</si>
  <si>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</si>
  <si>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</si>
  <si>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</si>
  <si>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</si>
  <si>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</si>
  <si>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</si>
  <si>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</si>
  <si>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</si>
  <si>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</si>
  <si>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</si>
  <si>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</si>
  <si>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</si>
  <si>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</si>
  <si>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</si>
  <si>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</si>
  <si>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</si>
  <si>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</si>
  <si>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</si>
  <si>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</si>
  <si>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</si>
  <si>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</si>
  <si>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</si>
  <si>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</si>
  <si>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</si>
  <si>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</si>
  <si>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</si>
  <si>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</si>
  <si>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</si>
  <si>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</si>
  <si>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</si>
  <si>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</si>
  <si>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</si>
  <si>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</si>
  <si>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</si>
  <si>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</si>
  <si>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</si>
  <si>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</si>
  <si>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</si>
  <si>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</si>
  <si>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</si>
  <si>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</si>
  <si>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</si>
  <si>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</si>
  <si>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</si>
  <si>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</si>
  <si>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</si>
  <si>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</si>
  <si>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</si>
  <si>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</si>
  <si>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</si>
  <si>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</si>
  <si>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</si>
  <si>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</si>
  <si>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</si>
  <si>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</si>
  <si>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</si>
  <si>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</si>
  <si>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</si>
  <si>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</si>
  <si>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</si>
  <si>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</si>
  <si>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</si>
  <si>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</si>
  <si>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</si>
  <si>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</si>
  <si>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</si>
  <si>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</si>
  <si>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</si>
  <si>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</si>
  <si>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</si>
  <si>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</si>
  <si>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</si>
  <si>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</si>
  <si>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</si>
  <si>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</si>
  <si>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</si>
  <si>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</si>
  <si>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</si>
  <si>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</si>
  <si>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</si>
  <si>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</si>
  <si>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</si>
  <si>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</si>
  <si>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</si>
  <si>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</si>
  <si>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</si>
  <si>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</si>
  <si>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</si>
  <si>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</si>
  <si>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</si>
  <si>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</si>
  <si>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</si>
  <si>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</si>
  <si>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</si>
  <si>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</si>
  <si>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</si>
  <si>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</si>
  <si>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</si>
  <si>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</si>
  <si>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</si>
  <si>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</si>
  <si>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</si>
  <si>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</si>
  <si>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</si>
  <si>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</si>
  <si>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</si>
  <si>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</si>
  <si>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</si>
  <si>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</si>
  <si>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</si>
  <si>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</si>
  <si>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</si>
  <si>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</si>
  <si>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</si>
  <si>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</si>
  <si>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</si>
  <si>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</si>
  <si>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</si>
  <si>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</si>
  <si>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</si>
  <si>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</si>
  <si>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</si>
  <si>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</si>
  <si>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</si>
  <si>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</si>
  <si>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</si>
  <si>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</si>
  <si>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</si>
  <si>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</si>
  <si>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</si>
  <si>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</si>
  <si>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</si>
  <si>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</si>
  <si>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</si>
  <si>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</si>
  <si>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</si>
  <si>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</si>
  <si>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</si>
  <si>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</si>
  <si>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</si>
  <si>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</si>
  <si>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</si>
  <si>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</si>
  <si>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</si>
  <si>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</si>
  <si>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</si>
  <si>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</si>
  <si>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</si>
  <si>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</si>
  <si>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</si>
  <si>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</si>
  <si>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</si>
  <si>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</si>
  <si>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</si>
  <si>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</si>
  <si>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</si>
  <si>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</si>
  <si>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</si>
  <si>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</si>
  <si>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</si>
  <si>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</si>
  <si>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</si>
  <si>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</si>
  <si>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</si>
  <si>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</si>
  <si>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</si>
  <si>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</si>
  <si>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</si>
  <si>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</si>
  <si>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</si>
  <si>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</si>
  <si>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</si>
  <si>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</si>
  <si>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</si>
  <si>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</si>
  <si>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</si>
  <si>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</si>
  <si>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</si>
  <si>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</si>
  <si>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</si>
  <si>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</si>
  <si>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</si>
  <si>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</si>
  <si>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</si>
  <si>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</si>
  <si>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</si>
  <si>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</si>
  <si>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</si>
  <si>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</si>
  <si>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</si>
  <si>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</si>
  <si>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</si>
  <si>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</si>
  <si>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</si>
  <si>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</si>
  <si>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</si>
  <si>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</si>
  <si>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</si>
  <si>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</si>
  <si>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</si>
  <si>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</si>
  <si>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</si>
  <si>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</si>
  <si>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</si>
  <si>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</si>
  <si>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</si>
  <si>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</si>
  <si>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</si>
  <si>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</si>
  <si>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</si>
  <si>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</si>
  <si>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</si>
  <si>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</si>
  <si>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</si>
  <si>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</si>
  <si>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</si>
  <si>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</si>
  <si>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</si>
  <si>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</si>
  <si>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</si>
  <si>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</si>
  <si>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</si>
  <si>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</si>
  <si>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</si>
  <si>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</si>
  <si>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</si>
  <si>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</si>
  <si>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</si>
  <si>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</si>
  <si>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</si>
  <si>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</si>
  <si>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</si>
  <si>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</si>
  <si>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</si>
  <si>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</si>
  <si>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</si>
  <si>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</si>
  <si>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</si>
  <si>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</si>
  <si>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</si>
  <si>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</si>
  <si>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</si>
  <si>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</si>
  <si>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</si>
  <si>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</si>
  <si>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</si>
  <si>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</si>
  <si>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</si>
  <si>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</si>
  <si>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</si>
  <si>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</si>
  <si>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</si>
  <si>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</si>
  <si>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</si>
  <si>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</si>
  <si>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</si>
  <si>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</si>
  <si>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</si>
  <si>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</si>
  <si>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</si>
  <si>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</si>
  <si>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</si>
  <si>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</si>
  <si>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</si>
  <si>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</si>
  <si>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</si>
  <si>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</si>
  <si>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</si>
  <si>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</si>
  <si>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</si>
  <si>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</si>
  <si>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</si>
  <si>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</si>
  <si>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</si>
  <si>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</si>
  <si>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</si>
  <si>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</si>
  <si>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</si>
  <si>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</si>
  <si>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</si>
  <si>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</si>
  <si>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</si>
  <si>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</si>
  <si>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</si>
  <si>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</si>
  <si>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</si>
  <si>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</si>
  <si>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</si>
  <si>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</si>
  <si>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</si>
  <si>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</si>
  <si>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</si>
  <si>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</si>
  <si>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</si>
  <si>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</si>
  <si>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</si>
  <si>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</si>
  <si>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</si>
  <si>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</si>
  <si>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</si>
  <si>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</si>
  <si>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</si>
  <si>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</si>
  <si>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</si>
  <si>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</si>
  <si>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</si>
  <si>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</si>
  <si>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</si>
  <si>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</si>
  <si>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</si>
  <si>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</si>
  <si>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</si>
  <si>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</si>
  <si>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</si>
  <si>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</si>
  <si>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</si>
  <si>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</si>
  <si>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</si>
  <si>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</si>
  <si>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</si>
  <si>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</si>
  <si>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</si>
  <si>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</si>
  <si>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</si>
  <si>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</si>
  <si>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</si>
  <si>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</si>
  <si>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</si>
  <si>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</si>
  <si>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</si>
  <si>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</si>
  <si>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</si>
  <si>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</si>
  <si>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</si>
  <si>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</si>
  <si>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</si>
  <si>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</si>
  <si>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</si>
  <si>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</si>
  <si>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</si>
  <si>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</si>
  <si>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</si>
  <si>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</si>
  <si>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</si>
  <si>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</si>
  <si>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</si>
  <si>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</si>
  <si>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</si>
  <si>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</si>
  <si>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</si>
  <si>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</si>
  <si>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</si>
  <si>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</si>
  <si>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</si>
  <si>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</si>
  <si>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</si>
  <si>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</si>
  <si>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</si>
  <si>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</si>
  <si>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</si>
  <si>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</si>
  <si>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</si>
  <si>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</si>
  <si>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</si>
  <si>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</si>
  <si>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</si>
  <si>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</si>
  <si>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</si>
  <si>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</si>
  <si>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</si>
  <si>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</si>
  <si>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</si>
  <si>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</si>
  <si>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</si>
  <si>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</si>
  <si>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</si>
  <si>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</si>
  <si>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</si>
  <si>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</si>
  <si>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</si>
  <si>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</si>
  <si>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</si>
  <si>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</si>
  <si>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</si>
  <si>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</si>
  <si>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</si>
  <si>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</si>
  <si>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</si>
  <si>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</si>
  <si>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</si>
  <si>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</si>
  <si>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</si>
  <si>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</si>
  <si>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</si>
  <si>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</si>
  <si>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</si>
  <si>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</si>
  <si>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</si>
  <si>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</si>
  <si>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</si>
  <si>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</si>
  <si>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</si>
  <si>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</si>
  <si>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</si>
  <si>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</si>
  <si>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</si>
  <si>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</si>
  <si>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</si>
  <si>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</si>
  <si>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</si>
  <si>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</si>
  <si>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</si>
  <si>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</si>
  <si>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</si>
  <si>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</si>
  <si>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</si>
  <si>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</si>
  <si>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</si>
  <si>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</si>
  <si>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</si>
  <si>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</si>
  <si>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</si>
  <si>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</si>
  <si>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</si>
  <si>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</si>
  <si>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</si>
  <si>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</si>
  <si>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</si>
  <si>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</si>
  <si>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</si>
  <si>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</si>
  <si>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</si>
  <si>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</si>
  <si>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</si>
  <si>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</si>
  <si>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</si>
  <si>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</si>
  <si>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</si>
  <si>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</si>
  <si>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</si>
  <si>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</si>
  <si>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</si>
  <si>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</si>
  <si>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</si>
  <si>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</si>
  <si>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</si>
  <si>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</si>
  <si>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</si>
  <si>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</si>
  <si>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</si>
  <si>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</si>
  <si>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</si>
  <si>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</si>
  <si>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</si>
  <si>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</si>
  <si>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</si>
  <si>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</si>
  <si>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</si>
  <si>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</si>
  <si>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</si>
  <si>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</si>
  <si>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</si>
  <si>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</si>
  <si>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</si>
  <si>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</si>
  <si>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</si>
  <si>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</si>
  <si>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</si>
  <si>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</si>
  <si>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</si>
  <si>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</si>
  <si>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</si>
  <si>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</si>
  <si>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</si>
  <si>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</si>
  <si>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</si>
  <si>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</si>
  <si>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</si>
  <si>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</si>
  <si>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</si>
  <si>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</si>
  <si>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</si>
  <si>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</si>
  <si>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</si>
  <si>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</si>
  <si>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</si>
  <si>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</si>
  <si>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</si>
  <si>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</si>
  <si>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</si>
  <si>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</si>
  <si>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</si>
  <si>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</si>
  <si>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</si>
  <si>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</si>
  <si>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</si>
  <si>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</si>
  <si>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</si>
  <si>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</si>
  <si>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</si>
  <si>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</si>
  <si>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</si>
  <si>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</si>
  <si>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</si>
  <si>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</si>
  <si>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</si>
  <si>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</si>
  <si>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</si>
  <si>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</si>
  <si>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</si>
  <si>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</si>
  <si>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</si>
  <si>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</si>
  <si>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</si>
  <si>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</si>
  <si>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</si>
  <si>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</si>
  <si>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</si>
  <si>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</si>
  <si>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</si>
  <si>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</si>
  <si>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</si>
  <si>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</si>
  <si>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</si>
  <si>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</si>
  <si>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</si>
  <si>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</si>
  <si>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</si>
  <si>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</si>
  <si>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</si>
  <si>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</si>
  <si>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</si>
  <si>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</si>
  <si>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</si>
  <si>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</si>
  <si>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</si>
  <si>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</si>
  <si>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</si>
  <si>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</si>
  <si>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</si>
  <si>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</si>
  <si>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</si>
  <si>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</si>
  <si>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</si>
  <si>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</si>
  <si>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</si>
  <si>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</si>
  <si>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</si>
  <si>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</si>
  <si>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</si>
  <si>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</si>
  <si>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</si>
  <si>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</si>
  <si>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</si>
  <si>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</si>
  <si>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</si>
  <si>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</si>
  <si>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</si>
  <si>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</si>
  <si>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</si>
  <si>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</si>
  <si>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</si>
  <si>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</si>
  <si>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</si>
  <si>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</si>
  <si>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</si>
  <si>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</si>
  <si>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</si>
  <si>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</si>
  <si>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</si>
  <si>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</si>
  <si>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</si>
  <si>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</si>
  <si>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</si>
  <si>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</si>
  <si>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</si>
  <si>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</si>
  <si>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</si>
  <si>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</si>
  <si>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</si>
  <si>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</si>
  <si>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</si>
  <si>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</si>
  <si>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</si>
  <si>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</si>
  <si>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</si>
  <si>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</si>
  <si>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</si>
  <si>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</si>
  <si>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</si>
  <si>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</si>
  <si>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</si>
  <si>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</si>
  <si>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</si>
  <si>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</si>
  <si>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</si>
  <si>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</si>
  <si>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</si>
  <si>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</si>
  <si>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</si>
  <si>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</si>
  <si>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</si>
  <si>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</si>
  <si>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</si>
  <si>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</si>
  <si>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</si>
  <si>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</si>
  <si>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</si>
  <si>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</si>
  <si>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</si>
  <si>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</si>
  <si>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</si>
  <si>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</si>
  <si>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</si>
  <si>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</si>
  <si>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</si>
  <si>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</si>
  <si>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</si>
  <si>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</si>
  <si>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</si>
  <si>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</si>
  <si>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</si>
  <si>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</si>
  <si>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</si>
  <si>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</si>
  <si>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</si>
  <si>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</si>
  <si>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</si>
  <si>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</si>
  <si>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</si>
  <si>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</si>
  <si>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</si>
  <si>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</si>
  <si>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</si>
  <si>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</si>
  <si>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</si>
  <si>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</si>
  <si>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</si>
  <si>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</si>
  <si>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</si>
  <si>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</si>
  <si>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</si>
  <si>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</si>
  <si>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</si>
  <si>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</si>
  <si>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</si>
  <si>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</si>
  <si>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</si>
  <si>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</si>
  <si>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</si>
  <si>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</si>
  <si>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</si>
  <si>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</si>
  <si>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</si>
  <si>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</si>
  <si>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</si>
  <si>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</si>
  <si>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</si>
  <si>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</si>
  <si>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</si>
  <si>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</si>
  <si>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</si>
  <si>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</si>
  <si>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</si>
  <si>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</si>
  <si>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</si>
  <si>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</si>
  <si>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</si>
  <si>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</si>
  <si>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</si>
  <si>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</si>
  <si>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</si>
  <si>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</si>
  <si>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</si>
  <si>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</si>
  <si>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</si>
  <si>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</si>
  <si>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</si>
  <si>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</si>
  <si>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</si>
  <si>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</si>
  <si>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</si>
  <si>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</si>
  <si>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</si>
  <si>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</si>
  <si>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</si>
  <si>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</si>
  <si>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</si>
  <si>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</si>
  <si>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</si>
  <si>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</si>
  <si>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</si>
  <si>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</si>
  <si>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</si>
  <si>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</si>
  <si>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</si>
  <si>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</si>
  <si>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</si>
  <si>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</si>
  <si>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</si>
  <si>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</si>
  <si>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</si>
  <si>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</si>
  <si>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</si>
  <si>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</si>
  <si>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</si>
  <si>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</si>
  <si>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</si>
  <si>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</si>
  <si>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</si>
  <si>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</si>
  <si>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</si>
  <si>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</si>
  <si>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</si>
  <si>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</si>
  <si>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</si>
  <si>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</si>
  <si>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</si>
  <si>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</si>
  <si>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</si>
  <si>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</si>
  <si>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</si>
  <si>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</si>
  <si>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</si>
  <si>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</si>
  <si>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</si>
  <si>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</si>
  <si>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</si>
  <si>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</si>
  <si>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</si>
  <si>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</si>
  <si>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</si>
  <si>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</si>
  <si>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</si>
  <si>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</si>
  <si>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</si>
  <si>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</si>
  <si>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</si>
  <si>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</si>
  <si>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</si>
  <si>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</si>
  <si>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</si>
  <si>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</si>
  <si>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</si>
  <si>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</si>
  <si>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</si>
  <si>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</si>
  <si>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</si>
  <si>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</si>
  <si>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</si>
  <si>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</si>
  <si>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</si>
  <si>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</si>
  <si>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</si>
  <si>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</si>
  <si>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</si>
  <si>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</si>
  <si>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</si>
  <si>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</si>
  <si>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</si>
  <si>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</si>
  <si>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</si>
  <si>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</si>
  <si>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</si>
  <si>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</si>
  <si>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</si>
  <si>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</si>
  <si>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</si>
  <si>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</si>
  <si>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</si>
  <si>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</si>
  <si>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</si>
  <si>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</si>
  <si>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</si>
  <si>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</si>
  <si>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</si>
  <si>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</si>
  <si>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</si>
  <si>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</si>
  <si>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</si>
  <si>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</si>
  <si>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</si>
  <si>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</si>
  <si>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</si>
  <si>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</si>
  <si>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</si>
  <si>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</si>
  <si>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</si>
  <si>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</si>
  <si>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</si>
  <si>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</si>
  <si>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</si>
  <si>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</si>
  <si>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</si>
  <si>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</si>
  <si>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</si>
  <si>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</si>
  <si>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</si>
  <si>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</si>
  <si>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</si>
  <si>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</si>
  <si>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</si>
  <si>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</si>
  <si>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</si>
  <si>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</si>
  <si>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</si>
  <si>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</si>
  <si>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</si>
  <si>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</si>
  <si>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</si>
  <si>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</si>
  <si>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</si>
  <si>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</si>
  <si>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</si>
  <si>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</si>
  <si>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</si>
  <si>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</si>
  <si>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</si>
  <si>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</si>
  <si>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</si>
  <si>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</si>
  <si>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</si>
  <si>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</si>
  <si>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</si>
  <si>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</si>
  <si>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</si>
  <si>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</si>
  <si>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</si>
  <si>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</si>
  <si>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</si>
  <si>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</si>
  <si>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</si>
  <si>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</si>
  <si>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</si>
  <si>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</si>
  <si>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</si>
  <si>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</si>
  <si>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</si>
  <si>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</si>
  <si>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</si>
  <si>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</si>
  <si>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</si>
  <si>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</si>
  <si>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</si>
  <si>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</si>
  <si>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</si>
  <si>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</si>
  <si>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</si>
  <si>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</si>
  <si>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</si>
  <si>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</si>
  <si>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</si>
  <si>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</si>
  <si>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</si>
  <si>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</si>
  <si>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</si>
  <si>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</si>
  <si>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</si>
  <si>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</si>
  <si>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</si>
  <si>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</si>
  <si>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</si>
  <si>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</si>
  <si>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</si>
  <si>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</si>
  <si>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</si>
  <si>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</si>
  <si>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</si>
  <si>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</si>
  <si>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</si>
  <si>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</si>
  <si>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</si>
  <si>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</si>
  <si>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</si>
  <si>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</si>
  <si>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</si>
  <si>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</si>
  <si>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</si>
  <si>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</si>
  <si>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</si>
  <si>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</si>
  <si>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</si>
  <si>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</si>
  <si>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</si>
  <si>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</si>
  <si>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</si>
  <si>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</si>
  <si>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</si>
  <si>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</si>
  <si>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</si>
  <si>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</si>
  <si>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</si>
  <si>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</si>
  <si>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</si>
  <si>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</si>
  <si>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</si>
  <si>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</si>
  <si>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</si>
  <si>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</si>
  <si>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</si>
  <si>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</si>
  <si>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</si>
  <si>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</si>
  <si>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</si>
  <si>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</si>
  <si>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</si>
  <si>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</si>
  <si>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</si>
  <si>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</si>
  <si>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</si>
  <si>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</si>
  <si>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</si>
  <si>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</si>
  <si>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</si>
  <si>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</si>
  <si>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</si>
  <si>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</si>
  <si>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</si>
  <si>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</si>
  <si>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</si>
  <si>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</si>
  <si>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</si>
  <si>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</si>
  <si>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</si>
  <si>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</si>
  <si>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</si>
  <si>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</si>
  <si>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</si>
  <si>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</si>
  <si>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</si>
  <si>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</si>
  <si>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</si>
  <si>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</si>
  <si>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</si>
  <si>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</si>
  <si>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</si>
  <si>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</si>
  <si>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</si>
  <si>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</si>
  <si>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</si>
  <si>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</si>
  <si>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</si>
  <si>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</si>
  <si>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</si>
  <si>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</si>
  <si>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</si>
  <si>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</si>
  <si>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</si>
  <si>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</si>
  <si>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</si>
  <si>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</si>
  <si>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</si>
  <si>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</si>
  <si>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</si>
  <si>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</si>
  <si>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</si>
  <si>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</si>
  <si>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</si>
  <si>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</si>
  <si>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</si>
  <si>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</si>
  <si>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</si>
  <si>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</si>
  <si>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</si>
  <si>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</si>
  <si>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</si>
  <si>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</si>
  <si>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</si>
  <si>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</si>
  <si>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</si>
  <si>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</si>
  <si>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</si>
  <si>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</si>
  <si>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</si>
  <si>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</si>
  <si>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</si>
  <si>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</si>
  <si>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</si>
  <si>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</si>
  <si>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</si>
  <si>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</si>
  <si>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</si>
  <si>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</si>
  <si>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</si>
  <si>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</si>
  <si>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</si>
  <si>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</si>
  <si>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</si>
  <si>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</si>
  <si>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</si>
  <si>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</si>
  <si>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</si>
  <si>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</si>
  <si>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</si>
  <si>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</si>
  <si>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</si>
  <si>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</si>
  <si>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</si>
  <si>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</si>
  <si>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</si>
  <si>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</si>
  <si>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</si>
  <si>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</si>
  <si>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</si>
  <si>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</si>
  <si>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</si>
  <si>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</si>
  <si>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</si>
  <si>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</si>
  <si>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</si>
  <si>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</si>
  <si>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</si>
  <si>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</si>
  <si>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</si>
  <si>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</si>
  <si>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</si>
  <si>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</si>
  <si>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</si>
  <si>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</si>
  <si>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</si>
  <si>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</si>
  <si>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</si>
  <si>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</si>
  <si>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</si>
  <si>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</si>
  <si>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</si>
  <si>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</si>
  <si>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</si>
  <si>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</si>
  <si>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</si>
  <si>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</si>
  <si>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</si>
  <si>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</si>
  <si>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</si>
  <si>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</si>
  <si>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</si>
  <si>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</si>
  <si>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</si>
  <si>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</si>
  <si>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</si>
  <si>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</si>
  <si>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</si>
  <si>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</si>
  <si>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</si>
  <si>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</si>
  <si>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</si>
  <si>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</si>
  <si>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</si>
  <si>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</si>
  <si>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</si>
  <si>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</si>
  <si>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</si>
  <si>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</si>
  <si>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</si>
  <si>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</si>
  <si>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</si>
  <si>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</si>
  <si>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</si>
  <si>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</si>
  <si>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</si>
  <si>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</si>
  <si>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</si>
  <si>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</si>
  <si>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</si>
  <si>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</si>
  <si>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</si>
  <si>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</si>
  <si>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</si>
  <si>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</si>
  <si>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</si>
  <si>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</si>
  <si>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</si>
  <si>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</si>
  <si>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</si>
  <si>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</si>
  <si>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</si>
  <si>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</si>
  <si>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</si>
  <si>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</si>
  <si>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</si>
  <si>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</si>
  <si>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</si>
  <si>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</si>
  <si>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</si>
  <si>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</si>
  <si>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</si>
  <si>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</si>
  <si>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</si>
  <si>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</si>
  <si>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</si>
  <si>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</si>
  <si>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</si>
  <si>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</si>
  <si>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</si>
  <si>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</si>
  <si>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</si>
  <si>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</si>
  <si>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</si>
  <si>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</si>
  <si>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</si>
  <si>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</si>
  <si>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</si>
  <si>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</si>
  <si>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</si>
  <si>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</si>
  <si>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</si>
  <si>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</si>
  <si>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</si>
  <si>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</si>
  <si>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</si>
  <si>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</si>
  <si>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</si>
  <si>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</si>
  <si>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</si>
  <si>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</si>
  <si>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</si>
  <si>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</si>
  <si>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</si>
  <si>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</si>
  <si>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</si>
  <si>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</si>
  <si>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</si>
  <si>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</si>
  <si>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</si>
  <si>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</si>
  <si>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</si>
  <si>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</si>
  <si>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</si>
  <si>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</si>
  <si>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</si>
  <si>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</si>
  <si>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</si>
  <si>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</si>
  <si>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</si>
  <si>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</si>
  <si>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</si>
  <si>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</si>
  <si>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</si>
  <si>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</si>
  <si>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</si>
  <si>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</si>
  <si>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</si>
  <si>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</si>
  <si>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</si>
  <si>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</si>
  <si>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</si>
  <si>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</si>
  <si>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</si>
  <si>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</si>
  <si>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</si>
  <si>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</si>
  <si>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</si>
  <si>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</si>
  <si>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</si>
  <si>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</si>
  <si>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</si>
  <si>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</si>
  <si>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</si>
  <si>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</si>
  <si>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</si>
  <si>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</si>
  <si>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</si>
  <si>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</si>
  <si>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</si>
  <si>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</si>
  <si>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</si>
  <si>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</si>
  <si>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</si>
  <si>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</si>
  <si>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</si>
  <si>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</si>
  <si>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</si>
  <si>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</si>
  <si>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</si>
  <si>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</si>
  <si>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</si>
  <si>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</si>
  <si>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</si>
  <si>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</si>
  <si>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</si>
  <si>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</si>
  <si>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</si>
  <si>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</si>
  <si>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</si>
  <si>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</si>
  <si>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</si>
  <si>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</si>
  <si>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</si>
  <si>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</si>
  <si>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</si>
  <si>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</si>
  <si>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</si>
  <si>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</si>
  <si>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</si>
  <si>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</si>
  <si>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</si>
  <si>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</si>
  <si>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</si>
  <si>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</si>
  <si>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</si>
  <si>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</si>
  <si>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</si>
  <si>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</si>
  <si>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</si>
  <si>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</si>
  <si>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</si>
  <si>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</si>
  <si>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</si>
  <si>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</si>
  <si>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</si>
  <si>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</si>
  <si>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</si>
  <si>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</si>
  <si>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</si>
  <si>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</si>
  <si>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</si>
  <si>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</si>
  <si>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</si>
  <si>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</si>
  <si>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</si>
  <si>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</si>
  <si>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</si>
  <si>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</si>
  <si>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</si>
  <si>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</si>
  <si>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</si>
  <si>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</si>
  <si>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</si>
  <si>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</si>
  <si>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</si>
  <si>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</si>
  <si>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</si>
  <si>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</si>
  <si>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</si>
  <si>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</si>
  <si>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</si>
  <si>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</si>
  <si>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</si>
  <si>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</si>
  <si>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</si>
  <si>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</si>
  <si>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</si>
  <si>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</si>
  <si>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</si>
  <si>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</si>
  <si>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</si>
  <si>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</si>
  <si>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</si>
  <si>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</si>
  <si>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</si>
  <si>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</si>
  <si>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</si>
  <si>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</si>
  <si>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</si>
  <si>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</si>
  <si>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</si>
  <si>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</si>
  <si>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</si>
  <si>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</si>
  <si>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</si>
  <si>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</si>
  <si>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</si>
  <si>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</si>
  <si>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</si>
  <si>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</si>
  <si>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</si>
  <si>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</si>
  <si>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</si>
  <si>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</si>
  <si>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</si>
  <si>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</si>
  <si>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</si>
  <si>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</si>
  <si>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</si>
  <si>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</si>
  <si>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</si>
  <si>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</si>
  <si>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</si>
  <si>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</si>
  <si>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</si>
  <si>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</si>
  <si>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</si>
  <si>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</si>
  <si>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</si>
  <si>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</si>
  <si>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</si>
  <si>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</si>
  <si>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</si>
  <si>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</si>
  <si>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</si>
  <si>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</si>
  <si>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</si>
  <si>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</si>
  <si>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</si>
  <si>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</si>
  <si>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</si>
  <si>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</si>
  <si>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</si>
  <si>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</si>
  <si>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</si>
  <si>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</si>
  <si>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</si>
  <si>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</si>
  <si>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</si>
  <si>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</si>
  <si>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</si>
  <si>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</si>
  <si>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</si>
  <si>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</si>
  <si>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</si>
  <si>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</si>
  <si>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</si>
  <si>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</si>
  <si>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</si>
  <si>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</si>
  <si>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</si>
  <si>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</si>
  <si>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</si>
  <si>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</si>
  <si>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</si>
  <si>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</si>
  <si>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</si>
  <si>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</si>
  <si>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</si>
  <si>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</si>
  <si>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</si>
  <si>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</si>
  <si>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</si>
  <si>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</si>
  <si>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</si>
  <si>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</si>
  <si>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</si>
  <si>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</si>
  <si>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</si>
  <si>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</si>
  <si>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</si>
  <si>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</si>
  <si>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</si>
  <si>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</si>
  <si>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</si>
  <si>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</si>
  <si>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</si>
  <si>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</si>
  <si>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</si>
  <si>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</si>
  <si>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</si>
  <si>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</si>
  <si>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</si>
  <si>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</si>
  <si>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</si>
  <si>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</si>
  <si>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</si>
  <si>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</si>
  <si>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</si>
  <si>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</si>
  <si>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</si>
  <si>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</si>
  <si>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</si>
  <si>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</si>
  <si>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</si>
  <si>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</si>
  <si>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</si>
  <si>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</si>
  <si>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</si>
  <si>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</si>
  <si>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</si>
  <si>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</si>
  <si>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</si>
  <si>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</si>
  <si>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</si>
  <si>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</si>
  <si>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</si>
  <si>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</si>
  <si>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</si>
  <si>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</si>
  <si>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</si>
  <si>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</si>
  <si>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</si>
  <si>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</si>
  <si>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</si>
  <si>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</si>
  <si>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</si>
  <si>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</si>
  <si>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</si>
  <si>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</si>
  <si>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</si>
  <si>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</si>
  <si>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</si>
  <si>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</si>
  <si>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</si>
  <si>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</si>
  <si>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</si>
  <si>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</si>
  <si>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</si>
  <si>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</si>
  <si>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</si>
  <si>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</si>
  <si>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</si>
  <si>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</si>
  <si>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</si>
  <si>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</si>
  <si>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</si>
  <si>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</si>
  <si>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</si>
  <si>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</si>
  <si>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</si>
  <si>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</si>
  <si>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</si>
  <si>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</si>
  <si>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</si>
  <si>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</si>
  <si>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</si>
  <si>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</si>
  <si>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</si>
  <si>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</si>
  <si>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</si>
  <si>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</si>
  <si>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</si>
  <si>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</si>
  <si>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</si>
  <si>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</si>
  <si>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</si>
  <si>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</si>
  <si>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</si>
  <si>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</si>
  <si>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</si>
  <si>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</si>
  <si>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</si>
  <si>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</si>
  <si>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</si>
  <si>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</si>
  <si>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</si>
  <si>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</si>
  <si>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</si>
  <si>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</si>
  <si>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</si>
  <si>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</si>
  <si>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</si>
  <si>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</si>
  <si>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</si>
  <si>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</si>
  <si>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</si>
  <si>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</si>
  <si>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</si>
  <si>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</si>
  <si>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</si>
  <si>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</si>
  <si>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</si>
  <si>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</si>
  <si>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</si>
  <si>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</si>
  <si>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</si>
  <si>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</si>
  <si>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</si>
  <si>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</si>
  <si>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</si>
  <si>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</si>
  <si>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</si>
  <si>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</si>
  <si>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</si>
  <si>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</si>
  <si>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</si>
  <si>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</si>
  <si>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</si>
  <si>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</si>
  <si>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</si>
  <si>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</si>
  <si>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</si>
  <si>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</si>
  <si>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</si>
  <si>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</si>
  <si>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</si>
  <si>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</si>
  <si>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</si>
  <si>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</si>
  <si>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</si>
  <si>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</si>
  <si>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</si>
  <si>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</si>
  <si>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</si>
  <si>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</si>
  <si>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</si>
  <si>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</si>
  <si>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</si>
  <si>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</si>
  <si>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</si>
  <si>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</si>
  <si>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</si>
  <si>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</si>
  <si>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</si>
  <si>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</si>
  <si>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</si>
  <si>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</si>
  <si>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</si>
  <si>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</si>
  <si>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</si>
  <si>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</si>
  <si>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</si>
  <si>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</si>
  <si>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</si>
  <si>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</si>
  <si>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</si>
  <si>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</si>
  <si>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</si>
  <si>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</si>
  <si>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</si>
  <si>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</si>
  <si>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</si>
  <si>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</si>
  <si>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</si>
  <si>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</si>
  <si>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</si>
  <si>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</si>
  <si>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</si>
  <si>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</si>
  <si>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</si>
  <si>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</si>
  <si>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</si>
  <si>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</si>
  <si>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</si>
  <si>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</si>
  <si>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</si>
  <si>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</si>
  <si>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</si>
  <si>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</si>
  <si>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</si>
  <si>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</si>
  <si>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</si>
  <si>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</si>
  <si>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</si>
  <si>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</si>
  <si>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</si>
  <si>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</si>
  <si>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</si>
  <si>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</si>
  <si>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</si>
  <si>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</si>
  <si>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</si>
  <si>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</si>
  <si>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</si>
  <si>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</si>
  <si>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</si>
  <si>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</si>
  <si>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</si>
  <si>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</si>
  <si>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</si>
  <si>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</si>
  <si>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</si>
  <si>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</si>
  <si>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</si>
  <si>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</si>
  <si>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</si>
  <si>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</si>
  <si>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</si>
  <si>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</si>
  <si>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</si>
  <si>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</si>
  <si>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</si>
  <si>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</si>
  <si>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</si>
  <si>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</si>
  <si>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</si>
  <si>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</si>
  <si>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</si>
  <si>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</si>
  <si>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</si>
  <si>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</si>
  <si>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</si>
  <si>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</si>
  <si>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</si>
  <si>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</si>
  <si>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</si>
  <si>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</si>
  <si>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</si>
  <si>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</si>
  <si>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</si>
  <si>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</si>
  <si>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</si>
  <si>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</si>
  <si>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</si>
  <si>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</si>
  <si>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</si>
  <si>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</si>
  <si>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</si>
  <si>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</si>
  <si>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</si>
  <si>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</si>
  <si>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</si>
  <si>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</si>
  <si>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</si>
  <si>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</si>
  <si>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</si>
  <si>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</si>
  <si>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</si>
  <si>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</si>
  <si>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</si>
  <si>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</si>
  <si>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</si>
  <si>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</si>
  <si>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</si>
  <si>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</si>
  <si>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</si>
  <si>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</si>
  <si>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</si>
  <si>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</si>
  <si>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</si>
  <si>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</si>
  <si>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</si>
  <si>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</si>
  <si>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</si>
  <si>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</si>
  <si>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</si>
  <si>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</si>
  <si>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</si>
  <si>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</si>
  <si>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</si>
  <si>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</si>
  <si>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</si>
  <si>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</si>
  <si>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</si>
  <si>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</si>
  <si>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</si>
  <si>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</si>
  <si>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</si>
  <si>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</si>
  <si>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</si>
  <si>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</si>
  <si>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</si>
  <si>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</si>
  <si>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</si>
  <si>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</si>
  <si>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</si>
  <si>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</si>
  <si>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</si>
  <si>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</si>
  <si>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</si>
  <si>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</si>
  <si>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</si>
  <si>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</si>
  <si>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</si>
  <si>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</si>
  <si>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</si>
  <si>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</si>
  <si>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</si>
  <si>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</si>
  <si>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</si>
  <si>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</si>
  <si>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</si>
  <si>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</si>
  <si>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</si>
  <si>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</si>
  <si>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</si>
  <si>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</si>
  <si>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</si>
  <si>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</si>
  <si>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</si>
  <si>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</si>
  <si>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</si>
  <si>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</si>
  <si>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</si>
  <si>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</si>
  <si>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</si>
  <si>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</si>
  <si>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</si>
  <si>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</si>
  <si>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</si>
  <si>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</si>
  <si>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</si>
  <si>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</si>
  <si>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</si>
  <si>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</si>
  <si>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</si>
  <si>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</si>
  <si>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</si>
  <si>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</si>
  <si>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</si>
  <si>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</si>
  <si>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</si>
  <si>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</si>
  <si>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</si>
  <si>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</si>
  <si>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</si>
  <si>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</si>
  <si>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</si>
  <si>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</si>
  <si>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</si>
  <si>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</si>
  <si>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</si>
  <si>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</si>
  <si>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</si>
  <si>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</si>
  <si>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</si>
  <si>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</si>
  <si>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</si>
  <si>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</si>
  <si>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</si>
  <si>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</si>
  <si>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</si>
  <si>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</si>
  <si>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</si>
  <si>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</si>
  <si>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</si>
  <si>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</si>
  <si>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</si>
  <si>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</si>
  <si>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</si>
  <si>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</si>
  <si>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</si>
  <si>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</si>
  <si>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</si>
  <si>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</si>
  <si>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</si>
  <si>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</si>
  <si>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</si>
  <si>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</si>
  <si>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</si>
  <si>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</si>
  <si>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</si>
  <si>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</si>
  <si>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</si>
  <si>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</si>
  <si>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</si>
  <si>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</si>
  <si>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</si>
  <si>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</si>
  <si>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</si>
  <si>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</si>
  <si>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</si>
  <si>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</si>
  <si>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</si>
  <si>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</si>
  <si>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</si>
  <si>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</si>
  <si>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</si>
  <si>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</si>
  <si>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</si>
  <si>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</si>
  <si>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</si>
  <si>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</si>
  <si>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</si>
  <si>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</si>
  <si>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</si>
  <si>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</si>
  <si>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</si>
  <si>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</si>
  <si>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</si>
  <si>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</si>
  <si>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</si>
  <si>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</si>
  <si>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</si>
  <si>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</si>
  <si>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</si>
  <si>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</si>
  <si>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</si>
  <si>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</si>
  <si>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</si>
  <si>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</si>
  <si>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</si>
  <si>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</si>
  <si>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</si>
  <si>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</si>
  <si>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</si>
  <si>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</si>
  <si>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</si>
  <si>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</si>
  <si>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</si>
  <si>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</si>
  <si>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</si>
  <si>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</si>
  <si>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</si>
  <si>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</si>
  <si>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</si>
  <si>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</si>
  <si>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</si>
  <si>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</si>
  <si>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</si>
  <si>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</si>
  <si>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</si>
  <si>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</si>
  <si>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</si>
  <si>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</si>
  <si>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</si>
  <si>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</si>
  <si>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</si>
  <si>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</si>
  <si>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</si>
  <si>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</si>
  <si>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</si>
  <si>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</si>
  <si>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</si>
  <si>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</si>
  <si>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</si>
  <si>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</si>
  <si>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</si>
  <si>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</si>
  <si>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</si>
  <si>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</si>
  <si>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</si>
  <si>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</si>
  <si>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</si>
  <si>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</si>
  <si>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</si>
  <si>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</si>
  <si>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</si>
  <si>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</si>
  <si>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</si>
  <si>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</si>
  <si>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</si>
  <si>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</si>
  <si>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</si>
  <si>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</si>
  <si>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</si>
  <si>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</si>
  <si>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</si>
  <si>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</si>
  <si>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</si>
  <si>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</si>
  <si>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</si>
  <si>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</si>
  <si>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</si>
  <si>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</si>
  <si>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</si>
  <si>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</si>
  <si>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</si>
  <si>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</si>
  <si>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</si>
  <si>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</si>
  <si>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</si>
  <si>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</si>
  <si>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</si>
  <si>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</si>
  <si>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</si>
  <si>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</si>
  <si>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</si>
  <si>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</si>
  <si>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</si>
  <si>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</si>
  <si>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</si>
  <si>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</si>
  <si>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</si>
  <si>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</si>
  <si>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</si>
  <si>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</si>
  <si>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</si>
  <si>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</si>
  <si>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</si>
  <si>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</si>
  <si>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</si>
  <si>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</si>
  <si>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</si>
  <si>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</si>
  <si>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</si>
  <si>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</si>
  <si>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</si>
  <si>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</si>
  <si>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</si>
  <si>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</si>
  <si>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</si>
  <si>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</si>
  <si>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</si>
  <si>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</si>
  <si>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</si>
  <si>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</si>
  <si>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</si>
  <si>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</si>
  <si>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</si>
  <si>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</si>
  <si>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</si>
  <si>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</si>
  <si>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</si>
  <si>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</si>
  <si>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</si>
  <si>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</si>
  <si>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</si>
  <si>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</si>
  <si>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</si>
  <si>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</si>
  <si>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</si>
  <si>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</si>
  <si>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</si>
  <si>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</si>
  <si>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</si>
  <si>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</si>
  <si>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</si>
  <si>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</si>
  <si>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</si>
  <si>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</si>
  <si>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</si>
  <si>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</si>
  <si>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</si>
  <si>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</si>
  <si>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</si>
  <si>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</si>
  <si>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</si>
  <si>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</si>
  <si>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</si>
  <si>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</si>
  <si>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</si>
  <si>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</si>
  <si>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</si>
  <si>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</si>
  <si>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</si>
  <si>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</si>
  <si>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</si>
  <si>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</si>
  <si>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</si>
  <si>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</si>
  <si>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</si>
  <si>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</si>
  <si>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</si>
  <si>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</si>
  <si>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</si>
  <si>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</si>
  <si>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</si>
  <si>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</si>
  <si>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</si>
  <si>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</si>
  <si>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</si>
  <si>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</si>
  <si>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</si>
  <si>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</si>
  <si>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</si>
  <si>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</si>
  <si>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</si>
  <si>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</si>
  <si>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</si>
  <si>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</si>
  <si>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</si>
  <si>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</si>
  <si>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</si>
  <si>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</si>
  <si>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</si>
  <si>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</si>
  <si>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</si>
  <si>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</si>
  <si>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</si>
  <si>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</si>
  <si>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</si>
  <si>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</si>
  <si>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</si>
  <si>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</si>
  <si>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</si>
  <si>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</si>
  <si>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</si>
  <si>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</si>
  <si>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</si>
  <si>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</si>
  <si>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</si>
  <si>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</si>
  <si>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</si>
  <si>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</si>
  <si>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</si>
  <si>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</si>
  <si>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</si>
  <si>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</si>
  <si>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</si>
  <si>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</si>
  <si>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</si>
  <si>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</si>
  <si>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</si>
  <si>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</si>
  <si>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</si>
  <si>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</si>
  <si>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</si>
  <si>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</si>
  <si>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</si>
  <si>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</si>
  <si>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</si>
  <si>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</si>
  <si>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</si>
  <si>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</si>
  <si>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</si>
  <si>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</si>
  <si>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</si>
  <si>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</si>
  <si>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</si>
  <si>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</si>
  <si>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</si>
  <si>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</si>
  <si>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</si>
  <si>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</si>
  <si>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</si>
  <si>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</si>
  <si>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</si>
  <si>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</si>
  <si>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</si>
  <si>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</si>
  <si>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</si>
  <si>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</si>
  <si>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</si>
  <si>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</si>
  <si>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</si>
  <si>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</si>
  <si>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</si>
  <si>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</si>
  <si>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</si>
  <si>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</si>
  <si>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</si>
  <si>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</si>
  <si>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</si>
  <si>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</si>
  <si>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</si>
  <si>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</si>
  <si>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</si>
  <si>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</si>
  <si>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</si>
  <si>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</si>
  <si>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</si>
  <si>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</si>
  <si>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</si>
  <si>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</si>
  <si>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</si>
  <si>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</si>
  <si>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</si>
  <si>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</si>
  <si>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</si>
  <si>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</si>
  <si>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</si>
  <si>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</si>
  <si>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</si>
  <si>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</si>
  <si>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</si>
  <si>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</si>
  <si>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</si>
  <si>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</si>
  <si>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</si>
  <si>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</si>
  <si>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</si>
  <si>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</si>
  <si>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</si>
  <si>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</si>
  <si>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</si>
  <si>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</si>
  <si>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</si>
  <si>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</si>
  <si>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</si>
  <si>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</si>
  <si>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</si>
  <si>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</si>
  <si>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</si>
  <si>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</si>
  <si>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</si>
  <si>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</si>
  <si>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</si>
  <si>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</si>
  <si>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</si>
  <si>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</si>
  <si>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</si>
  <si>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</si>
  <si>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</si>
  <si>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</si>
  <si>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</si>
  <si>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</si>
  <si>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</si>
  <si>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</si>
  <si>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</si>
  <si>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</si>
  <si>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</si>
  <si>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</si>
  <si>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</si>
  <si>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</si>
  <si>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</si>
  <si>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</si>
  <si>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</si>
  <si>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</si>
  <si>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</si>
  <si>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</si>
  <si>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</si>
  <si>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</si>
  <si>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</si>
  <si>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</si>
  <si>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</si>
  <si>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</si>
  <si>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</si>
  <si>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</si>
  <si>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</si>
  <si>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</si>
  <si>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</si>
  <si>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</si>
  <si>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</si>
  <si>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</si>
  <si>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</si>
  <si>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</si>
  <si>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</si>
  <si>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</si>
  <si>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</si>
  <si>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</si>
  <si>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</si>
  <si>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</si>
  <si>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</si>
  <si>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</si>
  <si>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</si>
  <si>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</si>
  <si>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</si>
  <si>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</si>
  <si>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</si>
  <si>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</si>
  <si>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</si>
  <si>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</si>
  <si>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</si>
  <si>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</si>
  <si>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</si>
  <si>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</si>
  <si>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</si>
  <si>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</si>
  <si>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</si>
  <si>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</si>
  <si>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</si>
  <si>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</si>
  <si>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</si>
  <si>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</si>
  <si>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</si>
  <si>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</si>
  <si>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</si>
  <si>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</si>
  <si>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</si>
  <si>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</si>
  <si>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</si>
  <si>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</si>
  <si>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</si>
  <si>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</si>
  <si>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</si>
  <si>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</si>
  <si>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</si>
  <si>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</si>
  <si>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</si>
  <si>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</si>
  <si>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</si>
  <si>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</si>
  <si>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</si>
  <si>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</si>
  <si>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</si>
  <si>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</si>
  <si>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</si>
  <si>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</si>
  <si>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</si>
  <si>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</si>
  <si>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</si>
  <si>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</si>
  <si>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</si>
  <si>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</si>
  <si>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</si>
  <si>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</si>
  <si>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</si>
  <si>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</si>
  <si>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</si>
  <si>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</si>
  <si>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</si>
  <si>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</si>
  <si>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</si>
  <si>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</si>
  <si>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</si>
  <si>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</si>
  <si>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</si>
  <si>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</si>
  <si>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</si>
  <si>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</si>
  <si>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</si>
  <si>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</si>
  <si>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</si>
  <si>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</si>
  <si>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</si>
  <si>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</si>
  <si>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</si>
  <si>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</si>
  <si>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</si>
  <si>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</si>
  <si>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</si>
  <si>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</si>
  <si>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</si>
  <si>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</si>
  <si>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</si>
  <si>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</si>
  <si>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</si>
  <si>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</si>
  <si>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</si>
  <si>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</si>
  <si>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</si>
  <si>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</si>
  <si>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</si>
  <si>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</si>
  <si>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</si>
  <si>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</si>
  <si>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</si>
  <si>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</si>
  <si>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</si>
  <si>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</si>
  <si>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</si>
  <si>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</si>
  <si>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</si>
  <si>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</si>
  <si>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</si>
  <si>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</si>
  <si>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</si>
  <si>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</si>
  <si>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</si>
  <si>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</si>
  <si>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</si>
  <si>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</si>
  <si>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</si>
  <si>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</si>
  <si>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</si>
  <si>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</si>
  <si>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</si>
  <si>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</si>
  <si>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</si>
  <si>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</si>
  <si>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</si>
  <si>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</si>
  <si>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</si>
  <si>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</si>
  <si>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</si>
  <si>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</si>
  <si>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</si>
  <si>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</si>
  <si>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</si>
  <si>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</si>
  <si>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</si>
  <si>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</si>
  <si>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</si>
  <si>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</si>
  <si>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</si>
  <si>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</si>
  <si>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</si>
  <si>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</si>
  <si>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</si>
  <si>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</si>
  <si>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</si>
  <si>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</si>
  <si>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</si>
  <si>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</si>
  <si>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</si>
  <si>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</si>
  <si>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</si>
  <si>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</si>
  <si>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</si>
  <si>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</si>
  <si>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</si>
  <si>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</si>
  <si>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</si>
  <si>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</si>
  <si>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</si>
  <si>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</si>
  <si>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</si>
  <si>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</si>
  <si>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</si>
  <si>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</si>
  <si>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</si>
  <si>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</si>
  <si>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</si>
  <si>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</si>
  <si>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</si>
  <si>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</si>
  <si>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</si>
  <si>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</si>
  <si>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</si>
  <si>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</si>
  <si>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</si>
  <si>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</si>
  <si>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</si>
  <si>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</si>
  <si>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</si>
  <si>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</si>
  <si>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</si>
  <si>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</si>
  <si>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</si>
  <si>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</si>
  <si>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</si>
  <si>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</si>
  <si>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</si>
  <si>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</si>
  <si>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</si>
  <si>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</si>
  <si>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</si>
  <si>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</si>
  <si>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</si>
  <si>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</si>
  <si>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</si>
  <si>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</si>
  <si>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</si>
  <si>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</si>
  <si>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</si>
  <si>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</si>
  <si>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</si>
  <si>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</si>
  <si>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</si>
  <si>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</si>
  <si>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</si>
  <si>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</si>
  <si>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</si>
  <si>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</si>
  <si>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</si>
  <si>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</si>
  <si>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</si>
  <si>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</si>
  <si>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</si>
  <si>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</si>
  <si>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</si>
  <si>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</si>
  <si>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</si>
  <si>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</si>
  <si>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</si>
  <si>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</si>
  <si>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</si>
  <si>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</si>
  <si>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</si>
  <si>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</si>
  <si>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</si>
  <si>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</si>
  <si>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</si>
  <si>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</si>
  <si>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</si>
  <si>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</si>
  <si>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</si>
  <si>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</si>
  <si>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</si>
  <si>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</si>
  <si>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</si>
  <si>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</si>
  <si>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</si>
  <si>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</si>
  <si>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</si>
  <si>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</si>
  <si>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</si>
  <si>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</si>
  <si>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</si>
  <si>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</si>
  <si>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</si>
  <si>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</si>
  <si>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</si>
  <si>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</si>
  <si>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</si>
  <si>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</si>
  <si>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</si>
  <si>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</si>
  <si>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</si>
  <si>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</si>
  <si>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</si>
  <si>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</si>
  <si>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</si>
  <si>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</si>
  <si>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</si>
  <si>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</si>
  <si>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</si>
  <si>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</si>
  <si>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</si>
  <si>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</si>
  <si>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</si>
  <si>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</si>
  <si>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</si>
  <si>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</si>
  <si>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</si>
  <si>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</si>
  <si>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</si>
  <si>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</si>
  <si>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</si>
  <si>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</si>
  <si>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</si>
  <si>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</si>
  <si>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</si>
  <si>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</si>
  <si>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</si>
  <si>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</si>
  <si>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</si>
  <si>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</si>
  <si>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</si>
  <si>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</si>
  <si>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</si>
  <si>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</si>
  <si>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</si>
  <si>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</si>
  <si>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</si>
  <si>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</si>
  <si>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</si>
  <si>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</si>
  <si>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</si>
  <si>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</si>
  <si>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</si>
  <si>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</si>
  <si>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</si>
  <si>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</si>
  <si>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</si>
  <si>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</si>
  <si>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</si>
  <si>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</si>
  <si>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</si>
  <si>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</si>
  <si>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</si>
  <si>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</si>
  <si>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</si>
  <si>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</si>
  <si>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</si>
  <si>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</si>
  <si>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</si>
  <si>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</si>
  <si>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</si>
  <si>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</si>
  <si>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</si>
  <si>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</si>
  <si>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</si>
  <si>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</si>
  <si>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</si>
  <si>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</si>
  <si>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</si>
  <si>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</si>
  <si>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</si>
  <si>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</si>
  <si>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</si>
  <si>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</si>
  <si>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</si>
  <si>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</si>
  <si>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</si>
  <si>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</si>
  <si>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</si>
  <si>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</si>
  <si>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</si>
  <si>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</si>
  <si>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</si>
  <si>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</si>
  <si>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</si>
  <si>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</si>
  <si>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</si>
  <si>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</si>
  <si>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</si>
  <si>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</si>
  <si>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</si>
  <si>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</si>
  <si>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</si>
  <si>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</si>
  <si>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</si>
  <si>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</si>
  <si>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</si>
  <si>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</si>
  <si>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</si>
  <si>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</si>
  <si>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</si>
  <si>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</si>
  <si>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</si>
  <si>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</si>
  <si>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</si>
  <si>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</si>
  <si>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</si>
  <si>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</si>
  <si>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</si>
  <si>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</si>
  <si>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</si>
  <si>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</si>
  <si>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</si>
  <si>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</si>
  <si>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</si>
  <si>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</si>
  <si>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</si>
  <si>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</si>
  <si>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</si>
  <si>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</si>
  <si>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</si>
  <si>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</si>
  <si>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</si>
  <si>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</si>
  <si>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</si>
  <si>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</si>
  <si>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</si>
  <si>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</si>
  <si>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</si>
  <si>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</si>
  <si>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</si>
  <si>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</si>
  <si>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</si>
  <si>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</si>
  <si>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</si>
  <si>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</si>
  <si>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</si>
  <si>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</si>
  <si>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</si>
  <si>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</si>
  <si>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</si>
  <si>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</si>
  <si>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</si>
  <si>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</si>
  <si>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</si>
  <si>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</si>
  <si>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</si>
  <si>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</si>
  <si>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</si>
  <si>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</si>
  <si>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</si>
  <si>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</si>
  <si>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</si>
  <si>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</si>
  <si>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</si>
  <si>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</si>
  <si>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</si>
  <si>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</si>
  <si>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</si>
  <si>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</si>
  <si>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</si>
  <si>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</si>
  <si>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</si>
  <si>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</si>
  <si>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</si>
  <si>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</si>
  <si>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</si>
  <si>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</si>
  <si>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</si>
  <si>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</si>
  <si>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</si>
  <si>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</si>
  <si>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</si>
  <si>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</si>
  <si>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</si>
  <si>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</si>
  <si>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</si>
  <si>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</si>
  <si>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</si>
  <si>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</si>
  <si>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</si>
  <si>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</si>
  <si>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</si>
  <si>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</si>
  <si>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</si>
  <si>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</si>
  <si>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</si>
  <si>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</si>
  <si>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</si>
  <si>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</si>
  <si>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</si>
  <si>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</si>
  <si>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</si>
  <si>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</si>
  <si>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</si>
  <si>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</si>
  <si>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</si>
  <si>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</si>
  <si>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</si>
  <si>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</si>
  <si>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</si>
  <si>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</si>
  <si>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</si>
  <si>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</si>
  <si>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</si>
  <si>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</si>
  <si>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</si>
  <si>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</si>
  <si>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</si>
  <si>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</si>
  <si>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</si>
  <si>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</si>
  <si>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</si>
  <si>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</si>
  <si>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</si>
  <si>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</si>
  <si>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</si>
  <si>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</si>
  <si>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</si>
  <si>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</si>
  <si>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</si>
  <si>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</si>
  <si>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</si>
  <si>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</si>
  <si>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</si>
  <si>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</si>
  <si>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</si>
  <si>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</si>
  <si>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</si>
  <si>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</si>
  <si>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</si>
  <si>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</si>
  <si>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</si>
  <si>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</si>
  <si>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</si>
  <si>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</si>
  <si>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</si>
  <si>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</si>
  <si>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</si>
  <si>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</si>
  <si>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</si>
  <si>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</si>
  <si>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</si>
  <si>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</si>
  <si>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</si>
  <si>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</si>
  <si>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</si>
  <si>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</si>
  <si>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</si>
  <si>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</si>
  <si>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</si>
  <si>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</si>
  <si>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</si>
  <si>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</si>
  <si>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</si>
  <si>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</si>
  <si>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</si>
  <si>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</si>
  <si>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</si>
  <si>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</si>
  <si>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</si>
  <si>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</si>
  <si>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</si>
  <si>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</si>
  <si>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</si>
  <si>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</si>
  <si>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</si>
  <si>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</si>
  <si>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</si>
  <si>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</si>
  <si>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</si>
  <si>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</si>
  <si>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</si>
  <si>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</si>
  <si>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</si>
  <si>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</si>
  <si>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</si>
  <si>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</si>
  <si>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</si>
  <si>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</si>
  <si>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</si>
  <si>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</si>
  <si>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</si>
  <si>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</si>
  <si>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</si>
  <si>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</si>
  <si>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</si>
  <si>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</si>
  <si>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</si>
  <si>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</si>
  <si>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</si>
  <si>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</si>
  <si>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</si>
  <si>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</si>
  <si>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</si>
  <si>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</si>
  <si>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</si>
  <si>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</si>
  <si>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</si>
  <si>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</si>
  <si>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</si>
  <si>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</si>
  <si>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</si>
  <si>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</si>
  <si>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</si>
  <si>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</si>
  <si>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</si>
  <si>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</si>
  <si>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</si>
  <si>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</si>
  <si>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</si>
  <si>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</si>
  <si>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</si>
  <si>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</si>
  <si>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</si>
  <si>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</si>
  <si>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</si>
  <si>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</si>
  <si>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</si>
  <si>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</si>
  <si>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</si>
  <si>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</si>
  <si>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</si>
  <si>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</si>
  <si>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</si>
  <si>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</si>
  <si>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</si>
  <si>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</si>
  <si>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</si>
  <si>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</si>
  <si>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</si>
  <si>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</si>
  <si>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</si>
  <si>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</si>
  <si>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</si>
  <si>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</si>
  <si>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</si>
  <si>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</si>
  <si>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</si>
  <si>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</si>
  <si>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</si>
  <si>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</si>
  <si>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</si>
  <si>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</si>
  <si>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</si>
  <si>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</si>
  <si>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</si>
  <si>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</si>
  <si>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</si>
  <si>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</si>
  <si>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</si>
  <si>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</si>
  <si>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</si>
  <si>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</si>
  <si>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</si>
  <si>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</si>
  <si>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</si>
  <si>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</si>
  <si>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</si>
  <si>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</si>
  <si>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</si>
  <si>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</si>
  <si>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</si>
  <si>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</si>
  <si>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</si>
  <si>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</si>
  <si>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</si>
  <si>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</si>
  <si>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</si>
  <si>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</si>
  <si>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</si>
  <si>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</si>
  <si>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</si>
  <si>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</si>
  <si>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</si>
  <si>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</si>
  <si>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</si>
  <si>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</si>
  <si>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</si>
  <si>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</si>
  <si>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</si>
  <si>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</si>
  <si>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</si>
  <si>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</si>
  <si>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</si>
  <si>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</si>
  <si>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</si>
  <si>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</si>
  <si>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</si>
  <si>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</si>
  <si>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</si>
  <si>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</si>
  <si>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</si>
  <si>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</si>
  <si>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</si>
  <si>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</si>
  <si>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</si>
  <si>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</si>
  <si>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</si>
  <si>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</si>
  <si>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</si>
  <si>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</si>
  <si>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</si>
  <si>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</si>
  <si>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</si>
  <si>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</si>
  <si>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</si>
  <si>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</si>
  <si>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</si>
  <si>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</si>
  <si>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</si>
  <si>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</si>
  <si>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</si>
  <si>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</si>
  <si>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</si>
  <si>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</si>
  <si>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</si>
  <si>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</si>
  <si>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</si>
  <si>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</si>
  <si>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</si>
  <si>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</si>
  <si>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</si>
  <si>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</si>
  <si>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</si>
  <si>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</si>
  <si>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</si>
  <si>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</si>
  <si>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</si>
  <si>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</si>
  <si>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</si>
  <si>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</si>
  <si>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</si>
  <si>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</si>
  <si>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</si>
  <si>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</si>
  <si>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</si>
  <si>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</si>
  <si>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</si>
  <si>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</si>
  <si>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</si>
  <si>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</si>
  <si>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</si>
  <si>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</si>
  <si>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</si>
  <si>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</si>
  <si>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</si>
  <si>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</si>
  <si>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</si>
  <si>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</si>
  <si>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</si>
  <si>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</si>
  <si>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</si>
  <si>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</si>
  <si>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</si>
  <si>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</si>
  <si>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</si>
  <si>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</si>
  <si>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</si>
  <si>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</si>
  <si>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</si>
  <si>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</si>
  <si>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</si>
  <si>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</si>
  <si>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</si>
  <si>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</si>
  <si>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</si>
  <si>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</si>
  <si>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</si>
  <si>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</si>
  <si>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</si>
  <si>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</si>
  <si>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</si>
  <si>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</si>
  <si>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</si>
  <si>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</si>
  <si>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</si>
  <si>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</si>
  <si>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</si>
  <si>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</si>
  <si>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</si>
  <si>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</si>
  <si>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</si>
  <si>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</si>
  <si>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</si>
  <si>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</si>
  <si>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</si>
  <si>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</si>
  <si>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</si>
  <si>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</si>
  <si>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</si>
  <si>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</si>
  <si>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</si>
  <si>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</si>
  <si>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</si>
  <si>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</si>
  <si>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</si>
  <si>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</si>
  <si>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</si>
  <si>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</si>
  <si>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</si>
  <si>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</si>
  <si>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</si>
  <si>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</si>
  <si>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</si>
  <si>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</si>
  <si>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</si>
  <si>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</si>
  <si>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</si>
  <si>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</si>
  <si>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</si>
  <si>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</si>
  <si>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</si>
  <si>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</si>
  <si>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</si>
  <si>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</si>
  <si>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</si>
  <si>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</si>
  <si>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</si>
  <si>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</si>
  <si>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</si>
  <si>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</si>
  <si>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</si>
  <si>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</si>
  <si>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</si>
  <si>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</si>
  <si>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</si>
  <si>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</si>
  <si>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</si>
  <si>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</si>
  <si>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</si>
  <si>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</si>
  <si>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</si>
  <si>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</si>
  <si>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</si>
  <si>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</si>
  <si>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</si>
  <si>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</si>
  <si>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</si>
  <si>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</si>
  <si>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</si>
  <si>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</si>
  <si>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</si>
  <si>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</si>
  <si>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</si>
  <si>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</si>
  <si>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</si>
  <si>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</si>
  <si>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</si>
  <si>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</si>
  <si>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</si>
  <si>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</si>
  <si>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</si>
  <si>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</si>
  <si>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</si>
  <si>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</si>
  <si>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</si>
  <si>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</si>
  <si>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</si>
  <si>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</si>
  <si>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</si>
  <si>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</si>
  <si>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</si>
  <si>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</si>
  <si>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</si>
  <si>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</si>
  <si>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</si>
  <si>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</si>
  <si>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</si>
  <si>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</si>
  <si>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</si>
  <si>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</si>
  <si>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</si>
  <si>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</si>
  <si>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</si>
  <si>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</si>
  <si>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</si>
  <si>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</si>
  <si>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</si>
  <si>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</si>
  <si>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</si>
  <si>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</si>
  <si>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</si>
  <si>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</si>
  <si>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</si>
  <si>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</si>
  <si>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</si>
  <si>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</si>
  <si>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</si>
  <si>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</si>
  <si>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</si>
  <si>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</si>
  <si>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</si>
  <si>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</si>
  <si>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</si>
  <si>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</si>
  <si>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</si>
  <si>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</si>
  <si>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</si>
  <si>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</si>
  <si>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</si>
  <si>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</si>
  <si>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</si>
  <si>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</si>
  <si>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</si>
  <si>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</si>
  <si>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</si>
  <si>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</si>
  <si>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</si>
  <si>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</si>
  <si>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</si>
  <si>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</si>
  <si>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</si>
  <si>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</si>
  <si>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</si>
  <si>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</si>
  <si>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</si>
  <si>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</si>
  <si>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</si>
  <si>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</si>
  <si>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</si>
  <si>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</si>
  <si>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</si>
  <si>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</si>
  <si>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</si>
  <si>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</si>
  <si>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</si>
  <si>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</si>
  <si>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</si>
  <si>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</si>
  <si>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</si>
  <si>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</si>
  <si>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</si>
  <si>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</si>
  <si>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</si>
  <si>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</si>
  <si>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</si>
  <si>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</si>
  <si>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</si>
  <si>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</si>
  <si>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</si>
  <si>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</si>
  <si>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</si>
  <si>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</si>
  <si>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</si>
  <si>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</si>
  <si>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</si>
  <si>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</si>
  <si>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</si>
  <si>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</si>
  <si>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</si>
  <si>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</si>
  <si>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</si>
  <si>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</si>
  <si>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</si>
  <si>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</si>
  <si>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</si>
  <si>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</si>
  <si>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</si>
  <si>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</si>
  <si>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</si>
  <si>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</si>
  <si>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</si>
  <si>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</si>
  <si>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</si>
  <si>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</si>
  <si>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</si>
  <si>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</si>
  <si>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</si>
  <si>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</si>
  <si>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</si>
  <si>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</si>
  <si>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</si>
  <si>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</si>
  <si>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</si>
  <si>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</si>
  <si>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</si>
  <si>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</si>
  <si>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</si>
  <si>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</si>
  <si>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</si>
  <si>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</si>
  <si>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</si>
  <si>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</si>
  <si>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</si>
  <si>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</si>
  <si>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</si>
  <si>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</si>
  <si>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</si>
  <si>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</si>
  <si>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</si>
  <si>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</si>
  <si>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</si>
  <si>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</si>
  <si>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</si>
  <si>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</si>
  <si>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</si>
  <si>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</si>
  <si>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</si>
  <si>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</si>
  <si>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</si>
  <si>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</si>
  <si>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</si>
  <si>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</si>
  <si>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</si>
  <si>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</si>
  <si>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</si>
  <si>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</si>
  <si>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</si>
  <si>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</si>
  <si>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</si>
  <si>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</si>
  <si>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</si>
  <si>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</si>
  <si>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</si>
  <si>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</si>
  <si>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</si>
  <si>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</si>
  <si>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</si>
  <si>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</si>
  <si>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</si>
  <si>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</si>
  <si>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</si>
  <si>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</si>
  <si>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</si>
  <si>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</si>
  <si>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</si>
  <si>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</si>
  <si>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</si>
  <si>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</si>
  <si>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</si>
  <si>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</si>
  <si>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</si>
  <si>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</si>
  <si>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</si>
  <si>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</si>
  <si>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</si>
  <si>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</si>
  <si>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</si>
  <si>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</si>
  <si>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</si>
  <si>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</si>
  <si>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</si>
  <si>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</si>
  <si>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</si>
  <si>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</si>
  <si>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</si>
  <si>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</si>
  <si>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</si>
  <si>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</si>
  <si>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</si>
  <si>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</si>
  <si>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</si>
  <si>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</si>
  <si>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</si>
  <si>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</si>
  <si>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</si>
  <si>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</si>
  <si>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</si>
  <si>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</si>
  <si>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</si>
  <si>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</si>
  <si>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</si>
  <si>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</si>
  <si>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</si>
  <si>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</si>
  <si>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</si>
  <si>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</si>
  <si>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</si>
  <si>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</si>
  <si>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</si>
  <si>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</si>
  <si>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</si>
  <si>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</si>
  <si>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</si>
  <si>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</si>
  <si>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</si>
  <si>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</si>
  <si>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</si>
  <si>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</si>
  <si>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</si>
  <si>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</si>
  <si>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</si>
  <si>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</si>
  <si>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</si>
  <si>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</si>
  <si>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</si>
  <si>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</si>
  <si>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</si>
  <si>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</si>
  <si>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</si>
  <si>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</si>
  <si>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</si>
  <si>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</si>
  <si>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</si>
  <si>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</si>
  <si>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</si>
  <si>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</si>
  <si>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</si>
  <si>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</si>
  <si>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</si>
  <si>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</si>
  <si>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</si>
  <si>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</si>
  <si>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</si>
  <si>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</si>
  <si>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</si>
  <si>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</si>
  <si>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</si>
  <si>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</si>
  <si>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</si>
  <si>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</si>
  <si>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</si>
  <si>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</si>
  <si>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</si>
  <si>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</si>
  <si>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</si>
  <si>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</si>
  <si>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</si>
  <si>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</si>
  <si>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</si>
  <si>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</si>
  <si>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</si>
  <si>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</si>
  <si>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</si>
  <si>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</si>
  <si>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</si>
  <si>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</si>
  <si>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</si>
  <si>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</si>
  <si>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</si>
  <si>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</si>
  <si>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</si>
  <si>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</si>
  <si>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</si>
  <si>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</si>
  <si>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</si>
  <si>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</si>
  <si>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</si>
  <si>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</si>
  <si>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</si>
  <si>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</si>
  <si>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</si>
  <si>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</si>
  <si>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</si>
  <si>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</si>
  <si>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</si>
  <si>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</si>
  <si>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</si>
  <si>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</si>
  <si>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</si>
  <si>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</si>
  <si>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</si>
  <si>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</si>
  <si>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</si>
  <si>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</si>
  <si>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</si>
  <si>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</si>
  <si>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</si>
  <si>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</si>
  <si>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</si>
  <si>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</si>
  <si>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</si>
  <si>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</si>
  <si>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</si>
  <si>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</si>
  <si>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</si>
  <si>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</si>
  <si>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</si>
  <si>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</si>
  <si>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</si>
  <si>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</si>
  <si>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</si>
  <si>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</si>
  <si>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</si>
  <si>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</si>
  <si>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</si>
  <si>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</si>
  <si>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</si>
  <si>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</si>
  <si>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</si>
  <si>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</si>
  <si>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</si>
  <si>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</si>
  <si>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</si>
  <si>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</si>
  <si>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</si>
  <si>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</si>
  <si>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</si>
  <si>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</si>
  <si>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</si>
  <si>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</si>
  <si>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</si>
  <si>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</si>
  <si>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</si>
  <si>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</si>
  <si>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</si>
  <si>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</si>
  <si>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</si>
  <si>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</si>
  <si>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</si>
  <si>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</si>
  <si>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</si>
  <si>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</si>
  <si>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</si>
  <si>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</si>
  <si>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</si>
  <si>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</si>
  <si>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</si>
  <si>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</si>
  <si>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</si>
  <si>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</si>
  <si>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</si>
  <si>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</si>
  <si>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</si>
  <si>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</si>
  <si>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</si>
  <si>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</si>
  <si>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</si>
  <si>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</si>
  <si>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</si>
  <si>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</si>
  <si>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</si>
  <si>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</si>
  <si>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</si>
  <si>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</si>
  <si>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</si>
  <si>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</si>
  <si>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</si>
  <si>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</si>
  <si>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</si>
  <si>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</si>
  <si>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</si>
  <si>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</si>
  <si>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</si>
  <si>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</si>
  <si>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</si>
  <si>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</si>
  <si>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</si>
  <si>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</si>
  <si>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</si>
  <si>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</si>
  <si>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</si>
  <si>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</si>
  <si>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</si>
  <si>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</si>
  <si>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</si>
  <si>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</si>
  <si>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</si>
  <si>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</si>
  <si>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</si>
  <si>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</si>
  <si>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</si>
  <si>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</si>
  <si>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</si>
  <si>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</si>
  <si>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</si>
  <si>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</si>
  <si>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</si>
  <si>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</si>
  <si>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</si>
  <si>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</si>
  <si>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</si>
  <si>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</si>
  <si>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</si>
  <si>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</si>
  <si>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</si>
  <si>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</si>
  <si>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</si>
  <si>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</si>
  <si>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</si>
  <si>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</si>
  <si>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</si>
  <si>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</si>
  <si>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</si>
  <si>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</si>
  <si>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</si>
  <si>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</si>
  <si>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</si>
  <si>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</si>
  <si>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</si>
  <si>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</si>
  <si>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</si>
  <si>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</si>
  <si>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</si>
  <si>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</si>
  <si>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</si>
  <si>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</si>
  <si>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</si>
  <si>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</si>
  <si>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</si>
  <si>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</si>
  <si>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</si>
  <si>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</si>
  <si>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</si>
  <si>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</si>
  <si>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</si>
  <si>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</si>
  <si>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</si>
  <si>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</si>
  <si>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</si>
  <si>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</si>
  <si>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</si>
  <si>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</si>
  <si>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</si>
  <si>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</si>
  <si>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</si>
  <si>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</si>
  <si>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</si>
  <si>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</si>
  <si>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</si>
  <si>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</si>
  <si>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</si>
  <si>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</si>
  <si>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</si>
  <si>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</si>
  <si>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</si>
  <si>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</si>
  <si>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</si>
  <si>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</si>
  <si>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</si>
  <si>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</si>
  <si>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</si>
  <si>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</si>
  <si>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</si>
  <si>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</si>
  <si>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</si>
  <si>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</si>
  <si>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</si>
  <si>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</si>
  <si>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</si>
  <si>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</si>
  <si>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</si>
  <si>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</si>
  <si>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</si>
  <si>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</si>
  <si>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</si>
  <si>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</si>
  <si>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</si>
  <si>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</si>
  <si>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</si>
  <si>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</si>
  <si>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</si>
  <si>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</si>
  <si>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</si>
  <si>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</si>
  <si>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</si>
  <si>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</si>
  <si>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</si>
  <si>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</si>
  <si>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</si>
  <si>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</si>
  <si>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</si>
  <si>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</si>
  <si>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</si>
  <si>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</si>
  <si>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</si>
  <si>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</si>
  <si>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</si>
  <si>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</si>
  <si>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</si>
  <si>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</si>
  <si>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</si>
  <si>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</si>
  <si>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</si>
  <si>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</si>
  <si>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</si>
  <si>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</si>
  <si>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</si>
  <si>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</si>
  <si>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</si>
  <si>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</si>
  <si>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</si>
  <si>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</si>
  <si>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</si>
  <si>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</si>
  <si>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</si>
  <si>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</si>
  <si>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</si>
  <si>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</si>
  <si>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</si>
  <si>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</si>
  <si>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</si>
  <si>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</si>
  <si>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</si>
  <si>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</si>
  <si>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</si>
  <si>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</si>
  <si>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</si>
  <si>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</si>
  <si>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</si>
  <si>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</si>
  <si>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</si>
  <si>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</si>
  <si>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</si>
  <si>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</si>
  <si>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</si>
  <si>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</si>
  <si>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</si>
  <si>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</si>
  <si>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</si>
  <si>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</si>
  <si>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</si>
  <si>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</si>
  <si>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</si>
  <si>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</si>
  <si>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</si>
  <si>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</si>
  <si>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</si>
  <si>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</si>
  <si>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</si>
  <si>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</si>
  <si>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</si>
  <si>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</si>
  <si>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</si>
  <si>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</si>
  <si>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</si>
  <si>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</si>
  <si>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</si>
  <si>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</si>
  <si>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</si>
  <si>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</si>
  <si>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</si>
  <si>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</si>
  <si>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</si>
  <si>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</si>
  <si>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</si>
  <si>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</si>
  <si>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</si>
  <si>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</si>
  <si>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</si>
  <si>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</si>
  <si>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</si>
  <si>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</si>
  <si>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</si>
  <si>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</si>
  <si>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</si>
  <si>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</si>
  <si>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</si>
  <si>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</si>
  <si>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</si>
  <si>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</si>
  <si>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</si>
  <si>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</si>
  <si>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</si>
  <si>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</si>
  <si>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</si>
  <si>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</si>
  <si>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</si>
  <si>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</si>
  <si>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</si>
  <si>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</si>
  <si>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</si>
  <si>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</si>
  <si>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</si>
  <si>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</si>
  <si>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</si>
  <si>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</si>
  <si>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</si>
  <si>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</si>
  <si>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</si>
  <si>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</si>
  <si>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</si>
  <si>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</si>
  <si>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</si>
  <si>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</si>
  <si>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</si>
  <si>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</si>
  <si>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</si>
  <si>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</si>
  <si>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</si>
  <si>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</si>
  <si>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</si>
  <si>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</si>
  <si>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</si>
  <si>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</si>
  <si>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</si>
  <si>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</si>
  <si>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</si>
  <si>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</si>
  <si>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</si>
  <si>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</si>
  <si>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</si>
  <si>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</si>
  <si>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</si>
  <si>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</si>
  <si>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</si>
  <si>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</si>
  <si>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</si>
  <si>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</si>
  <si>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</si>
  <si>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</si>
  <si>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</si>
  <si>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</si>
  <si>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</si>
  <si>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</si>
  <si>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</si>
  <si>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</si>
  <si>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</si>
  <si>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</si>
  <si>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</si>
  <si>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</si>
  <si>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</si>
  <si>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</si>
  <si>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</si>
  <si>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</si>
  <si>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</si>
  <si>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</si>
  <si>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</si>
  <si>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</si>
  <si>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</si>
  <si>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</si>
  <si>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</si>
  <si>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</si>
  <si>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</si>
  <si>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</si>
  <si>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</si>
  <si>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</si>
  <si>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</si>
  <si>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</si>
  <si>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</si>
  <si>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</si>
  <si>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</si>
  <si>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</si>
  <si>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</si>
  <si>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</si>
  <si>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</si>
  <si>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</si>
  <si>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</si>
  <si>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</si>
  <si>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</si>
  <si>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</si>
  <si>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</si>
  <si>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</si>
  <si>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</si>
  <si>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</si>
  <si>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</si>
  <si>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</si>
  <si>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</si>
  <si>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</si>
  <si>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</si>
  <si>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</si>
  <si>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</si>
  <si>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</si>
  <si>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</si>
  <si>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</si>
  <si>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</si>
  <si>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</si>
  <si>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</si>
  <si>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</si>
  <si>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</si>
  <si>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</si>
  <si>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</si>
  <si>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</si>
  <si>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</si>
  <si>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</si>
  <si>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</si>
  <si>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</si>
  <si>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</si>
  <si>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</si>
  <si>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</si>
  <si>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</si>
  <si>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</si>
  <si>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</si>
  <si>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</si>
  <si>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</si>
  <si>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</si>
  <si>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</si>
  <si>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</si>
  <si>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</si>
  <si>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</si>
  <si>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</si>
  <si>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</si>
  <si>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</si>
  <si>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</si>
  <si>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</si>
  <si>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</si>
  <si>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</si>
  <si>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</si>
  <si>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</si>
  <si>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</si>
  <si>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</si>
  <si>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</si>
  <si>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</si>
  <si>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</si>
  <si>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</si>
  <si>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</si>
  <si>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</si>
  <si>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</si>
  <si>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</si>
  <si>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</si>
  <si>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</si>
  <si>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</si>
  <si>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</si>
  <si>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</si>
  <si>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</si>
  <si>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</si>
  <si>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</si>
  <si>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</si>
  <si>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</si>
  <si>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</si>
  <si>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</si>
  <si>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</si>
  <si>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</si>
  <si>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</si>
  <si>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</si>
  <si>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</si>
  <si>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</si>
  <si>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</si>
  <si>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</si>
  <si>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</si>
  <si>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</si>
  <si>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</si>
  <si>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</si>
  <si>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</si>
  <si>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</si>
  <si>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</si>
  <si>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</si>
  <si>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</si>
  <si>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</si>
  <si>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</si>
  <si>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</si>
  <si>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</si>
  <si>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</si>
  <si>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</si>
  <si>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</si>
  <si>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</si>
  <si>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</si>
  <si>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</si>
  <si>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</si>
  <si>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</si>
  <si>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</si>
  <si>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</si>
  <si>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</si>
  <si>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</si>
  <si>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</si>
  <si>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</si>
  <si>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</si>
  <si>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</si>
  <si>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</si>
  <si>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</si>
  <si>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</si>
  <si>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</si>
  <si>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</si>
  <si>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</si>
  <si>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</si>
  <si>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</si>
  <si>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</si>
  <si>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</si>
  <si>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</si>
  <si>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</si>
  <si>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</si>
  <si>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</si>
  <si>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</si>
  <si>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</si>
  <si>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</si>
  <si>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</si>
  <si>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</si>
  <si>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</si>
  <si>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</si>
  <si>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</si>
  <si>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</si>
  <si>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</si>
  <si>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</si>
  <si>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</si>
  <si>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</si>
  <si>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</si>
  <si>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</si>
  <si>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</si>
  <si>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</si>
  <si>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</si>
  <si>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</si>
  <si>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</si>
  <si>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</si>
  <si>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</si>
  <si>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</si>
  <si>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</si>
  <si>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</si>
  <si>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</si>
  <si>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</si>
  <si>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</si>
  <si>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</si>
  <si>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</si>
  <si>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</si>
  <si>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</si>
  <si>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</si>
  <si>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</si>
  <si>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</si>
  <si>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</si>
  <si>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</si>
  <si>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</si>
  <si>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</si>
  <si>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</si>
  <si>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</si>
  <si>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</si>
  <si>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</si>
  <si>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</si>
  <si>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</si>
  <si>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</si>
  <si>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</si>
  <si>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</si>
  <si>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</si>
  <si>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</si>
  <si>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</si>
  <si>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</si>
  <si>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</si>
  <si>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</si>
  <si>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</si>
  <si>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</si>
  <si>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</si>
  <si>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</si>
  <si>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</si>
  <si>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</si>
  <si>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</si>
  <si>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</si>
  <si>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</si>
  <si>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</si>
  <si>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</si>
  <si>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</si>
  <si>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</si>
  <si>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</si>
  <si>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</si>
  <si>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</si>
  <si>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</si>
  <si>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</si>
  <si>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</si>
  <si>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</si>
  <si>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</si>
  <si>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</si>
  <si>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</si>
  <si>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</si>
  <si>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</si>
  <si>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</si>
  <si>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</si>
  <si>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</si>
  <si>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</si>
  <si>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</si>
  <si>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</si>
  <si>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</si>
  <si>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</si>
  <si>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</si>
  <si>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</si>
  <si>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</si>
  <si>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</si>
  <si>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</si>
  <si>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</si>
  <si>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</si>
  <si>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</si>
  <si>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</si>
  <si>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</si>
  <si>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</si>
  <si>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</si>
  <si>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</si>
  <si>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</si>
  <si>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</si>
  <si>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</si>
  <si>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</si>
  <si>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</si>
  <si>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</si>
  <si>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</si>
  <si>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</si>
  <si>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</si>
  <si>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</si>
  <si>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</si>
  <si>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</si>
  <si>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</si>
  <si>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</si>
  <si>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</si>
  <si>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</si>
  <si>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</si>
  <si>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</si>
  <si>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</si>
  <si>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</si>
  <si>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</si>
  <si>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</si>
  <si>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</si>
  <si>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</si>
  <si>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</si>
  <si>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</si>
  <si>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</si>
  <si>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</si>
  <si>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</si>
  <si>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</si>
  <si>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</si>
  <si>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</si>
  <si>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</si>
  <si>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</si>
  <si>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</si>
  <si>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</si>
  <si>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</si>
  <si>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</si>
  <si>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</si>
  <si>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</si>
  <si>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</si>
  <si>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</si>
  <si>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</si>
  <si>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</si>
  <si>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</si>
  <si>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</si>
  <si>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</si>
  <si>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</si>
  <si>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</si>
  <si>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</si>
  <si>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</si>
  <si>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</si>
  <si>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</si>
  <si>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</si>
  <si>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</si>
  <si>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</si>
  <si>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</si>
  <si>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</si>
  <si>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</si>
  <si>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</si>
  <si>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</si>
  <si>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</si>
  <si>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</si>
  <si>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</si>
  <si>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</si>
  <si>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</si>
  <si>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</si>
  <si>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</si>
  <si>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</si>
  <si>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</si>
  <si>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</si>
  <si>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</si>
  <si>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</si>
  <si>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</si>
  <si>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</si>
  <si>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</si>
  <si>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</si>
  <si>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</si>
  <si>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</si>
  <si>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</si>
  <si>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</si>
  <si>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</si>
  <si>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</si>
  <si>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</si>
  <si>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</si>
  <si>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</si>
  <si>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</si>
  <si>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</si>
  <si>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</si>
  <si>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</si>
  <si>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</si>
  <si>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</si>
  <si>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</si>
  <si>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</si>
  <si>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</si>
  <si>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</si>
  <si>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</si>
  <si>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</si>
  <si>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</si>
  <si>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</si>
  <si>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</si>
  <si>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</si>
  <si>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</si>
  <si>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</si>
  <si>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</si>
  <si>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</si>
  <si>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</si>
  <si>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</si>
  <si>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</si>
  <si>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</si>
  <si>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</si>
  <si>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</si>
  <si>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</si>
  <si>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</si>
  <si>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</si>
  <si>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</si>
  <si>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</si>
  <si>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</si>
  <si>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</si>
  <si>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</si>
  <si>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</si>
  <si>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</si>
  <si>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</si>
  <si>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</si>
  <si>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</si>
  <si>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</si>
  <si>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</si>
  <si>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</si>
  <si>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</si>
  <si>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</si>
  <si>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</si>
  <si>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</si>
  <si>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</si>
  <si>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</si>
  <si>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</si>
  <si>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</si>
  <si>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</si>
  <si>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</si>
  <si>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</si>
  <si>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</si>
  <si>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</si>
  <si>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</si>
  <si>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</si>
  <si>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</si>
  <si>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</si>
  <si>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</si>
  <si>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</si>
  <si>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</si>
  <si>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</si>
  <si>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</si>
  <si>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</si>
  <si>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</si>
  <si>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</si>
  <si>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</si>
  <si>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</si>
  <si>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</si>
  <si>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</si>
  <si>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</si>
  <si>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</si>
  <si>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</si>
  <si>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</si>
  <si>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</si>
  <si>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</si>
  <si>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</si>
  <si>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</si>
  <si>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</si>
  <si>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</si>
  <si>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</si>
  <si>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</si>
  <si>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</si>
  <si>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</si>
  <si>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</si>
  <si>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</si>
  <si>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</si>
  <si>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</si>
  <si>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</si>
  <si>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</si>
  <si>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</si>
  <si>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</si>
  <si>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</si>
  <si>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</si>
  <si>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</si>
  <si>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</si>
  <si>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</si>
  <si>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</si>
  <si>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</si>
  <si>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</si>
  <si>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</si>
  <si>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</si>
  <si>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</si>
  <si>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</si>
  <si>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</si>
  <si>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</si>
  <si>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</si>
  <si>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</si>
  <si>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</si>
  <si>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</si>
  <si>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</si>
  <si>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</si>
  <si>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</si>
  <si>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</si>
  <si>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</si>
  <si>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</si>
  <si>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</si>
  <si>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</si>
  <si>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</si>
  <si>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</si>
  <si>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</si>
  <si>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</si>
  <si>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</si>
  <si>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</si>
  <si>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</si>
  <si>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</si>
  <si>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</si>
  <si>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</si>
  <si>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</si>
  <si>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</si>
  <si>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</si>
  <si>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</si>
  <si>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</si>
  <si>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</si>
  <si>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</si>
  <si>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</si>
  <si>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</si>
  <si>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</si>
  <si>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</si>
  <si>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</si>
  <si>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</si>
  <si>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</si>
  <si>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</si>
  <si>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</si>
  <si>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</si>
  <si>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</si>
  <si>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</si>
  <si>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</si>
  <si>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</si>
  <si>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</si>
  <si>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</si>
  <si>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</si>
  <si>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</si>
  <si>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</si>
  <si>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</si>
  <si>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</si>
  <si>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</si>
  <si>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</si>
  <si>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</si>
  <si>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</si>
  <si>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</si>
  <si>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</si>
  <si>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</si>
  <si>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</si>
  <si>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</si>
  <si>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</si>
  <si>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</si>
  <si>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</si>
  <si>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</si>
  <si>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</si>
  <si>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</si>
  <si>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</si>
  <si>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</si>
  <si>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</si>
  <si>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</si>
  <si>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</si>
  <si>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</si>
  <si>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</si>
  <si>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</si>
  <si>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</si>
  <si>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</si>
  <si>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</si>
  <si>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</si>
  <si>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</si>
  <si>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</si>
  <si>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</si>
  <si>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</si>
  <si>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</si>
  <si>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</si>
  <si>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</si>
  <si>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</si>
  <si>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</si>
  <si>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</si>
  <si>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</si>
  <si>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</si>
  <si>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</si>
  <si>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</si>
  <si>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</si>
  <si>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</si>
  <si>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</si>
  <si>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</si>
  <si>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</si>
  <si>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</si>
  <si>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</si>
  <si>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</si>
  <si>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</si>
  <si>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</si>
  <si>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</si>
  <si>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</si>
  <si>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</si>
  <si>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</si>
  <si>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</si>
  <si>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</si>
  <si>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</si>
  <si>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</si>
  <si>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</si>
  <si>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</si>
  <si>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</si>
  <si>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</si>
  <si>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</si>
  <si>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</si>
  <si>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</si>
  <si>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</si>
  <si>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</si>
  <si>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</si>
  <si>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</si>
  <si>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</si>
  <si>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</si>
  <si>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</si>
  <si>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</si>
  <si>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</si>
  <si>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</si>
  <si>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</si>
  <si>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</si>
  <si>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</si>
  <si>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</si>
  <si>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</si>
  <si>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</si>
  <si>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</si>
  <si>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</si>
  <si>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</si>
  <si>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</si>
  <si>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</si>
  <si>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</si>
  <si>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</si>
  <si>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</si>
  <si>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</si>
  <si>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</si>
  <si>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</si>
  <si>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</si>
  <si>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</si>
  <si>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</si>
  <si>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</si>
  <si>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</si>
  <si>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</si>
  <si>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</si>
  <si>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</si>
  <si>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</si>
  <si>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</si>
  <si>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</si>
  <si>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</si>
  <si>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</si>
  <si>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</si>
  <si>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</si>
  <si>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</si>
  <si>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</si>
  <si>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</si>
  <si>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</si>
  <si>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</si>
  <si>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</si>
  <si>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</si>
  <si>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</si>
  <si>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</si>
  <si>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</si>
  <si>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</si>
  <si>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</si>
  <si>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</si>
  <si>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</si>
  <si>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</si>
  <si>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</si>
  <si>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</si>
  <si>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</si>
  <si>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</si>
  <si>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</si>
  <si>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</si>
  <si>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</si>
  <si>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</si>
  <si>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</si>
  <si>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</si>
  <si>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</si>
  <si>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</si>
  <si>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</si>
  <si>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</si>
  <si>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</si>
  <si>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</si>
  <si>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</si>
  <si>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</si>
  <si>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</si>
  <si>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</si>
  <si>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</si>
  <si>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</si>
  <si>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</si>
  <si>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</si>
  <si>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</si>
  <si>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</si>
  <si>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</si>
  <si>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</si>
  <si>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</si>
  <si>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</si>
  <si>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</si>
  <si>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</si>
  <si>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</si>
  <si>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</si>
  <si>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</si>
  <si>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</si>
  <si>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</si>
  <si>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</si>
  <si>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</si>
  <si>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</si>
  <si>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</si>
  <si>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</si>
  <si>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</si>
  <si>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</si>
  <si>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</si>
  <si>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</si>
  <si>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</si>
  <si>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</si>
  <si>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</si>
  <si>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</si>
  <si>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</si>
  <si>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</si>
  <si>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</si>
  <si>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</si>
  <si>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</si>
  <si>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</si>
  <si>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</si>
  <si>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</si>
  <si>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</si>
  <si>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</si>
  <si>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</si>
  <si>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</si>
  <si>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</si>
  <si>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</si>
  <si>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</si>
  <si>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</si>
  <si>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</si>
  <si>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</si>
  <si>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</si>
  <si>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</si>
  <si>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</si>
  <si>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</si>
  <si>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</si>
  <si>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</si>
  <si>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</si>
  <si>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</si>
  <si>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</si>
  <si>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</si>
  <si>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</si>
  <si>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</si>
  <si>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</si>
  <si>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</si>
  <si>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</si>
  <si>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</si>
  <si>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</si>
  <si>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</si>
  <si>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</si>
  <si>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</si>
  <si>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</si>
  <si>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</si>
  <si>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</si>
  <si>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</si>
  <si>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</si>
  <si>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</si>
  <si>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</si>
  <si>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</si>
  <si>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</si>
  <si>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</si>
  <si>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</si>
  <si>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</si>
  <si>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</si>
  <si>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</si>
  <si>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</si>
  <si>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</si>
  <si>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</si>
  <si>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</si>
  <si>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</si>
  <si>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</si>
  <si>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</si>
  <si>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</si>
  <si>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</si>
  <si>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</si>
  <si>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</si>
  <si>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</si>
  <si>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</si>
  <si>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</si>
  <si>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</si>
  <si>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</si>
  <si>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</si>
  <si>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</si>
  <si>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</si>
  <si>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</si>
  <si>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</si>
  <si>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</si>
  <si>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</si>
  <si>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</si>
  <si>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</si>
  <si>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</si>
  <si>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</si>
  <si>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</si>
  <si>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</si>
  <si>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</si>
  <si>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</si>
  <si>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</si>
  <si>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</si>
  <si>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</si>
  <si>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</si>
  <si>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</si>
  <si>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</si>
  <si>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</si>
  <si>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</si>
  <si>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</si>
  <si>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</si>
  <si>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</si>
  <si>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</si>
  <si>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</si>
  <si>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</si>
  <si>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</si>
  <si>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</si>
  <si>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</si>
  <si>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</si>
  <si>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</si>
  <si>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</si>
  <si>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</si>
  <si>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</si>
  <si>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</si>
  <si>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</si>
  <si>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</si>
  <si>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</si>
  <si>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</si>
  <si>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</si>
  <si>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</si>
  <si>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</si>
  <si>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</si>
  <si>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</si>
  <si>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</si>
  <si>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</si>
  <si>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</si>
  <si>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</si>
  <si>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</si>
  <si>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</si>
  <si>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</si>
  <si>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</si>
  <si>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</si>
  <si>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</si>
  <si>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</si>
  <si>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</si>
  <si>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</si>
  <si>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</si>
  <si>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</si>
  <si>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</si>
  <si>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</si>
  <si>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</si>
  <si>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</si>
  <si>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</si>
  <si>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</si>
  <si>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</si>
  <si>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</si>
  <si>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</si>
  <si>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</si>
  <si>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</si>
  <si>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</si>
  <si>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</si>
  <si>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</si>
  <si>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</si>
  <si>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</si>
  <si>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</si>
  <si>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</si>
  <si>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</si>
  <si>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</si>
  <si>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</si>
  <si>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</si>
  <si>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</si>
  <si>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</si>
  <si>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</si>
  <si>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</si>
  <si>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</si>
  <si>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</si>
  <si>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</si>
  <si>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</si>
  <si>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</si>
  <si>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</si>
  <si>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</si>
  <si>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</si>
  <si>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</si>
  <si>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</si>
  <si>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</si>
  <si>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</si>
  <si>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</si>
  <si>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</si>
  <si>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</si>
  <si>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</si>
  <si>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</si>
  <si>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</si>
  <si>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</si>
  <si>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</si>
  <si>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</si>
  <si>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</si>
  <si>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</si>
  <si>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</si>
  <si>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</si>
  <si>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</si>
  <si>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</si>
  <si>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</si>
  <si>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</si>
  <si>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</si>
  <si>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</si>
  <si>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</si>
  <si>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</si>
  <si>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</si>
  <si>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</si>
  <si>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</si>
  <si>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</si>
  <si>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</si>
  <si>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</si>
  <si>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</si>
  <si>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</si>
  <si>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</si>
  <si>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</si>
  <si>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</si>
  <si>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</si>
  <si>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</si>
  <si>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</si>
  <si>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</si>
  <si>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</si>
  <si>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</si>
  <si>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</si>
  <si>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</si>
  <si>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</si>
  <si>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</si>
  <si>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</si>
  <si>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</si>
  <si>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</si>
  <si>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</si>
  <si>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</si>
  <si>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</si>
  <si>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</si>
  <si>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</si>
  <si>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</si>
  <si>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</si>
  <si>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</si>
  <si>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</si>
  <si>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</si>
  <si>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</si>
  <si>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</si>
  <si>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</si>
  <si>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</si>
  <si>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</si>
  <si>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</si>
  <si>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</si>
  <si>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</si>
  <si>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</si>
  <si>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</si>
  <si>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</si>
  <si>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</si>
  <si>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</si>
  <si>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</si>
  <si>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</si>
  <si>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</si>
  <si>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</si>
  <si>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</si>
  <si>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</si>
  <si>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</si>
  <si>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</si>
  <si>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</si>
  <si>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</si>
  <si>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</si>
  <si>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</si>
  <si>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</si>
  <si>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</si>
  <si>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</si>
  <si>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</si>
  <si>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</si>
  <si>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</si>
  <si>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</si>
  <si>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</si>
  <si>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</si>
  <si>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</si>
  <si>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</si>
  <si>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</si>
  <si>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</si>
  <si>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</si>
  <si>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</si>
  <si>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</si>
  <si>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</si>
  <si>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</si>
  <si>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</si>
  <si>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</si>
  <si>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</si>
  <si>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</si>
  <si>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</si>
  <si>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</si>
  <si>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</si>
  <si>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</si>
  <si>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</si>
  <si>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</si>
  <si>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</si>
  <si>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</si>
  <si>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</si>
  <si>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</si>
  <si>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</si>
  <si>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</si>
  <si>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</si>
  <si>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</si>
  <si>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</si>
  <si>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</si>
  <si>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</si>
  <si>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</si>
  <si>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</si>
  <si>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</si>
  <si>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</si>
  <si>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</si>
  <si>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</si>
  <si>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</si>
  <si>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</si>
  <si>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</si>
  <si>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</si>
  <si>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</si>
  <si>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</si>
  <si>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</si>
  <si>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</si>
  <si>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</si>
  <si>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</si>
  <si>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</si>
  <si>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</si>
  <si>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</si>
  <si>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</si>
  <si>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</si>
  <si>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</si>
  <si>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</si>
  <si>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</si>
  <si>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</si>
  <si>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</si>
  <si>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</si>
  <si>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</si>
  <si>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</si>
  <si>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</si>
  <si>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</si>
  <si>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</si>
  <si>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</si>
  <si>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</si>
  <si>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</si>
  <si>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</si>
  <si>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</si>
  <si>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</si>
  <si>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</si>
  <si>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</si>
  <si>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</si>
  <si>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</si>
  <si>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</si>
  <si>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</si>
  <si>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</si>
  <si>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</si>
  <si>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</si>
  <si>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</si>
  <si>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</si>
  <si>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</si>
  <si>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</si>
  <si>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</si>
  <si>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</si>
  <si>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</si>
  <si>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</si>
  <si>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</si>
  <si>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</si>
  <si>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</si>
  <si>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</si>
  <si>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</si>
  <si>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</si>
  <si>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</si>
  <si>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</si>
  <si>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</si>
  <si>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</si>
  <si>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</si>
  <si>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</si>
  <si>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</si>
  <si>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</si>
  <si>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</si>
  <si>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</si>
  <si>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</si>
  <si>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</si>
  <si>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</si>
  <si>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</si>
  <si>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</si>
  <si>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</si>
  <si>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</si>
  <si>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</si>
  <si>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</si>
  <si>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</si>
  <si>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</si>
  <si>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</si>
  <si>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</si>
  <si>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</si>
  <si>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</si>
  <si>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</si>
  <si>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</si>
  <si>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</si>
  <si>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</si>
  <si>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</si>
  <si>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</si>
  <si>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</si>
  <si>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</si>
  <si>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</si>
  <si>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</si>
  <si>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</si>
  <si>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</si>
  <si>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</si>
  <si>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</si>
  <si>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</si>
  <si>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</si>
  <si>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</si>
  <si>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</si>
  <si>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</si>
  <si>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</si>
  <si>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</si>
  <si>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</si>
  <si>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</si>
  <si>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</si>
  <si>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</si>
  <si>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</si>
  <si>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</si>
  <si>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</si>
  <si>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</si>
  <si>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</si>
  <si>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</si>
  <si>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</si>
  <si>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</si>
  <si>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</si>
  <si>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</si>
  <si>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</si>
  <si>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</si>
  <si>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</si>
  <si>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</si>
  <si>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</si>
  <si>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</si>
  <si>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</si>
  <si>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</si>
  <si>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</si>
  <si>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</si>
  <si>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</si>
  <si>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</si>
  <si>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</si>
  <si>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</si>
  <si>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</si>
  <si>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</si>
  <si>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</si>
  <si>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</si>
  <si>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</si>
  <si>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</si>
  <si>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</si>
  <si>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</si>
  <si>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</si>
  <si>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</si>
  <si>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</si>
  <si>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</si>
  <si>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</si>
  <si>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</si>
  <si>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</si>
  <si>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</si>
  <si>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</si>
  <si>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</si>
  <si>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</si>
  <si>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</si>
  <si>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</si>
  <si>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</si>
  <si>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</si>
  <si>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</si>
  <si>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</si>
  <si>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</si>
  <si>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</si>
  <si>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</si>
  <si>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</si>
  <si>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</si>
  <si>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</si>
  <si>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</si>
  <si>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</si>
  <si>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</si>
  <si>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</si>
  <si>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</si>
  <si>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</si>
  <si>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</si>
  <si>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</si>
  <si>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</si>
  <si>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</si>
  <si>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</si>
  <si>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</si>
  <si>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</si>
  <si>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</si>
  <si>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</si>
  <si>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</si>
  <si>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</si>
  <si>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</si>
  <si>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</si>
  <si>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</si>
  <si>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</si>
  <si>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</si>
  <si>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</si>
  <si>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</si>
  <si>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</si>
  <si>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</si>
  <si>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</si>
  <si>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</si>
  <si>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</si>
  <si>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</si>
  <si>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</si>
  <si>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</si>
  <si>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</si>
  <si>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</si>
  <si>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</si>
  <si>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</si>
  <si>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</si>
  <si>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</si>
  <si>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</si>
  <si>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</si>
  <si>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</si>
  <si>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</si>
  <si>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</si>
  <si>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</si>
  <si>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</si>
  <si>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</si>
  <si>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</si>
  <si>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</si>
  <si>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</si>
  <si>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</si>
  <si>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</si>
  <si>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</si>
  <si>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</si>
  <si>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</si>
  <si>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</si>
  <si>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</si>
  <si>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</si>
  <si>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</si>
  <si>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</si>
  <si>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</si>
  <si>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</si>
  <si>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</si>
  <si>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</si>
  <si>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</si>
  <si>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</si>
  <si>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</si>
  <si>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</si>
  <si>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</si>
  <si>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</si>
  <si>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</si>
  <si>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</si>
  <si>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</si>
  <si>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</si>
  <si>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</si>
  <si>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</si>
  <si>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</si>
  <si>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</si>
  <si>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</si>
  <si>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</si>
  <si>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</si>
  <si>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</si>
  <si>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</si>
  <si>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</si>
  <si>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</si>
  <si>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</si>
  <si>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</si>
  <si>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</si>
  <si>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</si>
  <si>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</si>
  <si>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</si>
  <si>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</si>
  <si>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</si>
  <si>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</si>
  <si>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</si>
  <si>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</si>
  <si>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</si>
  <si>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</si>
  <si>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</si>
  <si>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</si>
  <si>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</si>
  <si>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</si>
  <si>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</si>
  <si>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</si>
  <si>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</si>
  <si>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</si>
  <si>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</si>
  <si>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</si>
  <si>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</si>
  <si>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</si>
  <si>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</si>
  <si>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</si>
  <si>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</si>
  <si>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</si>
  <si>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</si>
  <si>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</si>
  <si>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</si>
  <si>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</si>
  <si>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</si>
  <si>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</si>
  <si>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</si>
  <si>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</si>
  <si>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</si>
  <si>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</si>
  <si>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</si>
  <si>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</si>
  <si>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</si>
  <si>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</si>
  <si>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</si>
  <si>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</si>
  <si>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</si>
  <si>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</si>
  <si>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</si>
  <si>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</si>
  <si>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</si>
  <si>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</si>
  <si>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</si>
  <si>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</si>
  <si>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</si>
  <si>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</si>
  <si>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</si>
  <si>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</si>
  <si>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</si>
  <si>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</si>
  <si>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</si>
  <si>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</si>
  <si>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</si>
  <si>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</si>
  <si>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</si>
  <si>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</si>
  <si>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</si>
  <si>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</si>
  <si>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</si>
  <si>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</si>
  <si>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</si>
  <si>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</si>
  <si>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</si>
  <si>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</si>
  <si>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</si>
  <si>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</si>
  <si>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</si>
  <si>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</si>
  <si>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</si>
  <si>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</si>
  <si>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</si>
  <si>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</si>
  <si>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</si>
  <si>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</si>
  <si>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</si>
  <si>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</si>
  <si>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</si>
  <si>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</si>
  <si>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</si>
  <si>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</si>
  <si>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</si>
  <si>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</si>
  <si>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</si>
  <si>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</si>
  <si>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</si>
  <si>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</si>
  <si>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</si>
  <si>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</si>
  <si>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</si>
  <si>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</si>
  <si>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</si>
  <si>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</si>
  <si>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</si>
  <si>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</si>
  <si>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</si>
  <si>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</si>
  <si>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</si>
  <si>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</si>
  <si>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</si>
  <si>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</si>
  <si>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</si>
  <si>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</si>
  <si>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</si>
  <si>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</si>
  <si>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</si>
  <si>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</si>
  <si>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</si>
  <si>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</si>
  <si>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</si>
  <si>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</si>
  <si>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</si>
  <si>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</si>
  <si>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</si>
  <si>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</si>
  <si>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</si>
  <si>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</si>
  <si>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</si>
  <si>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</si>
  <si>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</si>
  <si>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</si>
  <si>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</si>
  <si>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</si>
  <si>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</si>
  <si>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</si>
  <si>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</si>
  <si>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</si>
  <si>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</si>
  <si>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</si>
  <si>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</si>
  <si>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</si>
  <si>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</si>
  <si>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</si>
  <si>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</si>
  <si>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</si>
  <si>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</si>
  <si>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</si>
  <si>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</si>
  <si>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</si>
  <si>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</si>
  <si>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</si>
  <si>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</si>
  <si>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</si>
  <si>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</si>
  <si>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</si>
  <si>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</si>
  <si>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</si>
  <si>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</si>
  <si>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</si>
  <si>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</si>
  <si>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</si>
  <si>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</si>
  <si>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</si>
  <si>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</si>
  <si>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</si>
  <si>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</si>
  <si>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</si>
  <si>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</si>
  <si>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</si>
  <si>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</si>
  <si>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</si>
  <si>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</si>
  <si>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</si>
  <si>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</si>
  <si>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</si>
  <si>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</si>
  <si>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</si>
  <si>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</si>
  <si>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</si>
  <si>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</si>
  <si>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</si>
  <si>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</si>
  <si>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</si>
  <si>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</si>
  <si>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</si>
  <si>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</si>
  <si>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</si>
  <si>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</si>
  <si>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</si>
  <si>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</si>
  <si>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</si>
  <si>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</si>
  <si>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</si>
  <si>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</si>
  <si>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</si>
  <si>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</si>
  <si>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</si>
  <si>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</si>
  <si>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</si>
  <si>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</si>
  <si>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</si>
  <si>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</si>
  <si>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</si>
  <si>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</si>
  <si>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</si>
  <si>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</si>
  <si>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</si>
  <si>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</si>
  <si>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</si>
  <si>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</si>
  <si>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</si>
  <si>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</si>
  <si>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</si>
  <si>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</si>
  <si>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</si>
  <si>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</si>
  <si>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</si>
  <si>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</si>
  <si>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</si>
  <si>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</si>
  <si>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</si>
  <si>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</si>
  <si>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</si>
  <si>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</si>
  <si>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</si>
  <si>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</si>
  <si>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</si>
  <si>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</si>
  <si>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</si>
  <si>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</si>
  <si>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</si>
  <si>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</si>
  <si>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</si>
  <si>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</si>
  <si>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</si>
  <si>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</si>
  <si>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</si>
  <si>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</si>
  <si>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</si>
  <si>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</si>
  <si>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</si>
  <si>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</si>
  <si>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</si>
  <si>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</si>
  <si>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</si>
  <si>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</si>
  <si>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</si>
  <si>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</si>
  <si>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</si>
  <si>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</si>
  <si>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</si>
  <si>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</si>
  <si>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</si>
  <si>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</si>
  <si>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</si>
  <si>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</si>
  <si>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</si>
  <si>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</si>
  <si>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</si>
  <si>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</si>
  <si>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</si>
  <si>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</si>
  <si>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</si>
  <si>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</si>
  <si>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</si>
  <si>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</si>
  <si>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</si>
  <si>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</si>
  <si>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</si>
  <si>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</si>
  <si>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</si>
  <si>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</si>
  <si>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</si>
  <si>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</si>
  <si>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</si>
  <si>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</si>
  <si>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</si>
  <si>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</si>
  <si>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</si>
  <si>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</si>
  <si>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</si>
  <si>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</si>
  <si>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</si>
  <si>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</si>
  <si>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</si>
  <si>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</si>
  <si>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</si>
  <si>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</si>
  <si>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</si>
  <si>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</si>
  <si>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</si>
  <si>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</si>
  <si>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</si>
  <si>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</si>
  <si>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</si>
  <si>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</si>
  <si>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</si>
  <si>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</si>
  <si>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</si>
  <si>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</si>
  <si>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</si>
  <si>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</si>
  <si>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</si>
  <si>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</si>
  <si>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</si>
  <si>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</si>
  <si>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</si>
  <si>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</si>
  <si>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</si>
  <si>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</si>
  <si>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</si>
  <si>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</si>
  <si>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</si>
  <si>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</si>
  <si>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</si>
  <si>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</si>
  <si>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</si>
  <si>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</si>
  <si>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</si>
  <si>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</si>
  <si>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</si>
  <si>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</si>
  <si>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</si>
  <si>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</si>
  <si>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</si>
  <si>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</si>
  <si>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</si>
  <si>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</si>
  <si>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</si>
  <si>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</si>
  <si>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</si>
  <si>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</si>
  <si>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</si>
  <si>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</si>
  <si>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</si>
  <si>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</si>
  <si>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</si>
  <si>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</si>
  <si>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</si>
  <si>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</si>
  <si>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</si>
  <si>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</si>
  <si>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</si>
  <si>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</si>
  <si>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</si>
  <si>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</si>
  <si>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</si>
  <si>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</si>
  <si>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</si>
  <si>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</si>
  <si>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</si>
  <si>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</si>
  <si>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</si>
  <si>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</si>
  <si>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</si>
  <si>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</si>
  <si>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</si>
  <si>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</si>
  <si>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</si>
  <si>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</si>
  <si>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</si>
  <si>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</si>
  <si>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</si>
  <si>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</si>
  <si>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</si>
  <si>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</si>
  <si>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</si>
  <si>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</si>
  <si>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</si>
  <si>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</si>
  <si>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</si>
  <si>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</si>
  <si>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</si>
  <si>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</si>
  <si>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</si>
  <si>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</si>
  <si>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</si>
  <si>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</si>
  <si>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</si>
  <si>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</si>
  <si>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</si>
  <si>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</si>
  <si>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</si>
  <si>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</si>
  <si>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</si>
  <si>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</si>
  <si>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</si>
  <si>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</si>
  <si>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</si>
  <si>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</si>
  <si>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</si>
  <si>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</si>
  <si>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</si>
  <si>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</si>
  <si>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</si>
  <si>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</si>
  <si>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</si>
  <si>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</si>
  <si>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</si>
  <si>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</si>
  <si>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</si>
  <si>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</si>
  <si>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</si>
  <si>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</si>
  <si>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</si>
  <si>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</si>
  <si>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</si>
  <si>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</si>
  <si>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</si>
  <si>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</si>
  <si>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</si>
  <si>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</si>
  <si>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</si>
  <si>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</si>
  <si>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</si>
  <si>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</si>
  <si>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</si>
  <si>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</si>
  <si>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</si>
  <si>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</si>
  <si>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</si>
  <si>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</si>
  <si>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</si>
  <si>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</si>
  <si>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</si>
  <si>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</si>
  <si>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</si>
  <si>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</si>
  <si>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</si>
  <si>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</si>
  <si>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</si>
  <si>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</si>
  <si>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</si>
  <si>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</si>
  <si>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</si>
  <si>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</si>
  <si>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</si>
  <si>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</si>
  <si>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</si>
  <si>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</si>
  <si>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</si>
  <si>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</si>
  <si>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</si>
  <si>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</si>
  <si>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</si>
  <si>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</si>
  <si>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</si>
  <si>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</si>
  <si>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</si>
  <si>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</si>
  <si>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</si>
  <si>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</si>
  <si>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</si>
  <si>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</si>
  <si>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</si>
  <si>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</si>
  <si>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</si>
  <si>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</si>
  <si>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</si>
  <si>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</si>
  <si>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</si>
  <si>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</si>
  <si>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</si>
  <si>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</si>
  <si>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</si>
  <si>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</si>
  <si>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</si>
  <si>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</si>
  <si>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</si>
  <si>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</si>
  <si>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</si>
  <si>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</si>
  <si>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</si>
  <si>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</si>
  <si>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</si>
  <si>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</si>
  <si>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</si>
  <si>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</si>
  <si>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</si>
  <si>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</si>
  <si>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</si>
  <si>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</si>
  <si>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</si>
  <si>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</si>
  <si>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</si>
  <si>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</si>
  <si>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</si>
  <si>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</si>
  <si>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</si>
  <si>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</si>
  <si>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</si>
  <si>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</si>
  <si>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</si>
  <si>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</si>
  <si>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</si>
  <si>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</si>
  <si>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</si>
  <si>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</si>
  <si>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</si>
  <si>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</si>
  <si>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</si>
  <si>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</si>
  <si>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</si>
  <si>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</si>
  <si>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</si>
  <si>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</si>
  <si>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</si>
  <si>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</si>
  <si>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</si>
  <si>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</si>
  <si>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</si>
  <si>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</si>
  <si>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</si>
  <si>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</si>
  <si>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</si>
  <si>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</si>
  <si>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</si>
  <si>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</si>
  <si>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</si>
  <si>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</si>
  <si>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</si>
  <si>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</si>
  <si>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</si>
  <si>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</si>
  <si>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</si>
  <si>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</si>
  <si>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</si>
  <si>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</si>
  <si>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</si>
  <si>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</si>
  <si>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</si>
  <si>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</si>
  <si>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</si>
  <si>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</si>
  <si>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</si>
  <si>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</si>
  <si>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</si>
  <si>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</si>
  <si>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</si>
  <si>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</si>
  <si>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</si>
  <si>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</si>
  <si>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</si>
  <si>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</si>
  <si>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</si>
  <si>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</si>
  <si>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</si>
  <si>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</si>
  <si>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</si>
  <si>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</si>
  <si>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</si>
  <si>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</si>
  <si>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</si>
  <si>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</si>
  <si>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</si>
  <si>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</si>
  <si>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</si>
  <si>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</si>
  <si>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</si>
  <si>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</si>
  <si>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</si>
  <si>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</si>
  <si>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</si>
  <si>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</si>
  <si>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</si>
  <si>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</si>
  <si>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</si>
  <si>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</si>
  <si>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</si>
  <si>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</si>
  <si>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</si>
  <si>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</si>
  <si>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</si>
  <si>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</si>
  <si>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</si>
  <si>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</si>
  <si>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</si>
  <si>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</si>
  <si>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</si>
  <si>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</si>
  <si>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</si>
  <si>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</si>
  <si>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</si>
  <si>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</si>
  <si>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</si>
  <si>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</si>
  <si>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</si>
  <si>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</si>
  <si>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</si>
  <si>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</si>
  <si>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</si>
  <si>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</si>
  <si>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</si>
  <si>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</si>
  <si>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</si>
  <si>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</si>
  <si>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</si>
  <si>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</si>
  <si>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</si>
  <si>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</si>
  <si>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</si>
  <si>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</si>
  <si>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</si>
  <si>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</si>
  <si>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</si>
  <si>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</si>
  <si>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</si>
  <si>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</si>
  <si>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</si>
  <si>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</si>
  <si>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</si>
  <si>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</si>
  <si>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</si>
  <si>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</si>
  <si>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</si>
  <si>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</si>
  <si>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</si>
  <si>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</si>
  <si>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</si>
  <si>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</si>
  <si>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</si>
  <si>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</si>
  <si>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</si>
  <si>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</si>
  <si>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</si>
  <si>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</si>
  <si>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</si>
  <si>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</si>
  <si>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</si>
  <si>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</si>
  <si>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</si>
  <si>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</si>
  <si>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</si>
  <si>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</si>
  <si>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</si>
  <si>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</si>
  <si>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</si>
  <si>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</si>
  <si>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</si>
  <si>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</si>
  <si>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</si>
  <si>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</si>
  <si>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</si>
  <si>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</si>
  <si>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</si>
  <si>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</si>
  <si>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</si>
  <si>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</si>
  <si>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</si>
  <si>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</si>
  <si>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</si>
  <si>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</si>
  <si>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</si>
  <si>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</si>
  <si>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</si>
  <si>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</si>
  <si>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</si>
  <si>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</si>
  <si>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</si>
  <si>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</si>
  <si>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</si>
  <si>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</si>
  <si>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</si>
  <si>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</si>
  <si>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</si>
  <si>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</si>
  <si>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</si>
  <si>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</si>
  <si>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</si>
  <si>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</si>
  <si>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</si>
  <si>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</si>
  <si>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</si>
  <si>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</si>
  <si>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</si>
  <si>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</si>
  <si>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</si>
  <si>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</si>
  <si>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</si>
  <si>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</si>
  <si>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</si>
  <si>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</si>
  <si>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</si>
  <si>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</si>
  <si>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</si>
  <si>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</si>
  <si>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</si>
  <si>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</si>
  <si>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</si>
  <si>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</si>
  <si>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</si>
  <si>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</si>
  <si>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</si>
  <si>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</si>
  <si>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</si>
  <si>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</si>
  <si>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</si>
  <si>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</si>
  <si>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</si>
  <si>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</si>
  <si>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</si>
  <si>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</si>
  <si>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</si>
  <si>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</si>
  <si>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</si>
  <si>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</si>
  <si>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</si>
  <si>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</si>
  <si>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</si>
  <si>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</si>
  <si>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</si>
  <si>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</si>
  <si>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</si>
  <si>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</si>
  <si>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</si>
  <si>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</si>
  <si>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</si>
  <si>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</si>
  <si>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</si>
  <si>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</si>
  <si>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</si>
  <si>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</si>
  <si>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</si>
  <si>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</si>
  <si>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</si>
  <si>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</si>
  <si>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</si>
  <si>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</si>
  <si>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</si>
  <si>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</si>
  <si>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</si>
  <si>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</si>
  <si>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</si>
  <si>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</si>
  <si>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</si>
  <si>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</si>
  <si>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</si>
  <si>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</si>
  <si>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</si>
  <si>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</si>
  <si>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</si>
  <si>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</si>
  <si>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</si>
  <si>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</si>
  <si>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</si>
  <si>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</si>
  <si>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</si>
  <si>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</si>
  <si>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</si>
  <si>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</si>
  <si>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</si>
  <si>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</si>
  <si>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</si>
  <si>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</si>
  <si>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</si>
  <si>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</si>
  <si>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</si>
  <si>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</si>
  <si>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</si>
  <si>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</si>
  <si>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</si>
  <si>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</si>
  <si>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</si>
  <si>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</si>
  <si>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</si>
  <si>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</si>
  <si>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</si>
  <si>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</si>
  <si>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</si>
  <si>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</si>
  <si>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</si>
  <si>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</si>
  <si>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</si>
  <si>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</si>
  <si>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</si>
  <si>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</si>
  <si>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</si>
  <si>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</si>
  <si>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</si>
  <si>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</si>
  <si>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</si>
  <si>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</si>
  <si>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</si>
  <si>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</si>
  <si>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</si>
  <si>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</si>
  <si>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</si>
  <si>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</si>
  <si>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</si>
  <si>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</si>
  <si>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</si>
  <si>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</si>
  <si>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</si>
  <si>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</si>
  <si>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</si>
  <si>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</si>
  <si>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</si>
  <si>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</si>
  <si>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</si>
  <si>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</si>
  <si>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</si>
  <si>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</si>
  <si>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</si>
  <si>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</si>
  <si>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</si>
  <si>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</si>
  <si>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</si>
  <si>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</si>
  <si>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</si>
  <si>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</si>
  <si>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</si>
  <si>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</si>
  <si>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</si>
  <si>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</si>
  <si>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</si>
  <si>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</si>
  <si>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</si>
  <si>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</si>
  <si>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</si>
  <si>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</si>
  <si>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</si>
  <si>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</si>
  <si>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</si>
  <si>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</si>
  <si>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</si>
  <si>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</si>
  <si>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</si>
  <si>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</si>
  <si>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</si>
  <si>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</si>
  <si>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</si>
  <si>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</si>
  <si>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</si>
  <si>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</si>
  <si>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</si>
  <si>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</si>
  <si>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</si>
  <si>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</si>
  <si>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</si>
  <si>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</si>
  <si>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</si>
  <si>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</si>
  <si>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</si>
  <si>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</si>
  <si>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</si>
  <si>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</si>
  <si>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</si>
  <si>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</si>
  <si>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</si>
  <si>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</si>
  <si>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</si>
  <si>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</si>
  <si>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</si>
  <si>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</si>
  <si>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</si>
  <si>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</si>
  <si>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</si>
  <si>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</si>
  <si>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</si>
  <si>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</si>
  <si>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</si>
  <si>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</si>
  <si>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</si>
  <si>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</si>
  <si>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</si>
  <si>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</si>
  <si>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</si>
  <si>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</si>
  <si>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</si>
  <si>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</si>
  <si>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</si>
  <si>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</si>
  <si>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</si>
  <si>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</si>
  <si>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</si>
  <si>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</si>
  <si>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</si>
  <si>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</si>
  <si>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</si>
  <si>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</si>
  <si>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</si>
  <si>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</si>
  <si>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</si>
  <si>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</si>
  <si>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</si>
  <si>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</si>
  <si>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</si>
  <si>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</si>
  <si>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</si>
  <si>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</si>
  <si>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</si>
  <si>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</si>
  <si>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</si>
  <si>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</si>
  <si>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</si>
  <si>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</si>
  <si>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</si>
  <si>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</si>
  <si>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</si>
  <si>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</si>
  <si>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</si>
  <si>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</si>
  <si>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</si>
  <si>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</si>
  <si>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</si>
  <si>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</si>
  <si>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</si>
  <si>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</si>
  <si>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</si>
  <si>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</si>
  <si>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</si>
  <si>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</si>
  <si>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</si>
  <si>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</si>
  <si>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</si>
  <si>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</si>
  <si>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</si>
  <si>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</si>
  <si>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</si>
  <si>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</si>
  <si>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</si>
  <si>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</si>
  <si>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</si>
  <si>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</si>
  <si>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</si>
  <si>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</si>
  <si>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</si>
  <si>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</si>
  <si>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</si>
  <si>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</si>
  <si>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</si>
  <si>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</si>
  <si>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</si>
  <si>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</si>
  <si>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</si>
  <si>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</si>
  <si>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</si>
  <si>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</si>
  <si>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</si>
  <si>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</si>
  <si>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</si>
  <si>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</si>
  <si>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</si>
  <si>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</si>
  <si>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</si>
  <si>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</si>
  <si>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</si>
  <si>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</si>
  <si>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</si>
  <si>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</si>
  <si>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</si>
  <si>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</si>
  <si>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</si>
  <si>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</si>
  <si>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</si>
  <si>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</si>
  <si>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</si>
  <si>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</si>
  <si>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</si>
  <si>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</si>
  <si>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</si>
  <si>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</si>
  <si>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</si>
  <si>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</si>
  <si>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</si>
  <si>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</si>
  <si>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</si>
  <si>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</si>
  <si>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</si>
  <si>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</si>
  <si>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</si>
  <si>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</si>
  <si>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</si>
  <si>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</si>
  <si>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</si>
  <si>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</si>
  <si>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</si>
  <si>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</si>
  <si>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</si>
  <si>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</si>
  <si>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</si>
  <si>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</si>
  <si>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</si>
  <si>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</si>
  <si>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</si>
  <si>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</si>
  <si>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</si>
  <si>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</si>
  <si>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</si>
  <si>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</si>
  <si>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</si>
  <si>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</si>
  <si>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</si>
  <si>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</si>
  <si>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</si>
  <si>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</si>
  <si>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</si>
  <si>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</si>
  <si>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</si>
  <si>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</si>
  <si>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</si>
  <si>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</si>
  <si>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</si>
  <si>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</si>
  <si>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</si>
  <si>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</si>
  <si>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</si>
  <si>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</si>
  <si>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</si>
  <si>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</si>
  <si>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</si>
  <si>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</si>
  <si>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</si>
  <si>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</si>
  <si>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</si>
  <si>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</si>
  <si>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</si>
  <si>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</si>
  <si>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</si>
  <si>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</si>
  <si>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</si>
  <si>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</si>
  <si>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</si>
  <si>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</si>
  <si>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</si>
  <si>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</si>
  <si>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</si>
  <si>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</si>
  <si>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</si>
  <si>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</si>
  <si>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</si>
  <si>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</si>
  <si>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</si>
  <si>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</si>
  <si>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</si>
  <si>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</si>
  <si>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</si>
  <si>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</si>
  <si>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</si>
  <si>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</si>
  <si>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</si>
  <si>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</si>
  <si>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</si>
  <si>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</si>
  <si>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</si>
  <si>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</si>
  <si>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</si>
  <si>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</si>
  <si>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</si>
  <si>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</si>
  <si>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</si>
  <si>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</si>
  <si>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</si>
  <si>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</si>
  <si>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</si>
  <si>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</si>
  <si>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</si>
  <si>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</si>
  <si>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</si>
  <si>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</si>
  <si>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</si>
  <si>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</si>
  <si>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</si>
  <si>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</si>
  <si>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</si>
  <si>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</si>
  <si>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</si>
  <si>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</si>
  <si>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</si>
  <si>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</si>
  <si>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</si>
  <si>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</si>
  <si>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</si>
  <si>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</si>
  <si>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</si>
  <si>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</si>
  <si>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</si>
  <si>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</si>
  <si>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</si>
  <si>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</si>
  <si>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</si>
  <si>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</si>
  <si>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</si>
  <si>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</si>
  <si>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</si>
  <si>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</si>
  <si>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</si>
  <si>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</si>
  <si>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</si>
  <si>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</si>
  <si>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</si>
  <si>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</si>
  <si>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</si>
  <si>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</si>
  <si>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</si>
  <si>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</si>
  <si>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</si>
  <si>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</si>
  <si>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</si>
  <si>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</si>
  <si>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</si>
  <si>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</si>
  <si>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</si>
  <si>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</si>
  <si>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</si>
  <si>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</si>
  <si>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</si>
  <si>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</si>
  <si>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</si>
  <si>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</si>
  <si>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</si>
  <si>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</si>
  <si>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</si>
  <si>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</si>
  <si>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</si>
  <si>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</si>
  <si>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</si>
  <si>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</si>
  <si>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</si>
  <si>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</si>
  <si>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</si>
  <si>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</si>
  <si>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</si>
  <si>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</si>
  <si>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</si>
  <si>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</si>
  <si>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</si>
  <si>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</si>
  <si>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</si>
  <si>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</si>
  <si>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</si>
  <si>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</si>
  <si>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</si>
  <si>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</si>
  <si>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</si>
  <si>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</si>
  <si>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</si>
  <si>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</si>
  <si>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</si>
  <si>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</si>
  <si>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</si>
  <si>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</si>
  <si>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</si>
  <si>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</si>
  <si>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</si>
  <si>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</si>
  <si>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</si>
  <si>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</si>
  <si>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</si>
  <si>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</si>
  <si>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</si>
  <si>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</si>
  <si>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</si>
  <si>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</si>
  <si>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</si>
  <si>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</si>
  <si>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</si>
  <si>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</si>
  <si>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</si>
  <si>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</si>
  <si>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</si>
  <si>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</si>
  <si>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</si>
  <si>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</si>
  <si>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</si>
  <si>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</si>
  <si>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</si>
  <si>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</si>
  <si>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</si>
  <si>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</si>
  <si>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</si>
  <si>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</si>
  <si>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</si>
  <si>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</si>
  <si>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</si>
  <si>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</si>
  <si>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</si>
  <si>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</si>
  <si>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</si>
  <si>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</si>
  <si>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</si>
  <si>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</si>
  <si>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</si>
  <si>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</si>
  <si>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</si>
  <si>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</si>
  <si>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</si>
  <si>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</si>
  <si>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</si>
  <si>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</si>
  <si>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</si>
  <si>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</si>
  <si>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</si>
  <si>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</si>
  <si>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</si>
  <si>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</si>
  <si>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</si>
  <si>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</si>
  <si>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</si>
  <si>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</si>
  <si>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</si>
  <si>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</si>
  <si>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</si>
  <si>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</si>
  <si>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</si>
  <si>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</si>
  <si>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</si>
  <si>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</si>
  <si>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</si>
  <si>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</si>
  <si>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</si>
  <si>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</si>
  <si>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</si>
  <si>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</si>
  <si>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</si>
  <si>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</si>
  <si>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</si>
  <si>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</si>
  <si>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</si>
  <si>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</si>
  <si>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</si>
  <si>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</si>
  <si>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</si>
  <si>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</si>
  <si>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</si>
  <si>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</si>
  <si>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</si>
  <si>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</si>
  <si>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</si>
  <si>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</si>
  <si>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</si>
  <si>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</si>
  <si>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</si>
  <si>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</si>
  <si>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</si>
  <si>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</si>
  <si>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</si>
  <si>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</si>
  <si>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</si>
  <si>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</si>
  <si>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</si>
  <si>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</si>
  <si>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</si>
  <si>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</si>
  <si>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</si>
  <si>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</si>
  <si>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</si>
  <si>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</si>
  <si>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</si>
  <si>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</si>
  <si>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</si>
  <si>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</si>
  <si>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</si>
  <si>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</si>
  <si>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</si>
  <si>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</si>
  <si>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</si>
  <si>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</si>
  <si>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</si>
  <si>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</si>
  <si>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</si>
  <si>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</si>
  <si>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</si>
  <si>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</si>
  <si>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</si>
  <si>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</si>
  <si>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</si>
  <si>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</si>
  <si>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</si>
  <si>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</si>
  <si>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</si>
  <si>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</si>
  <si>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</si>
  <si>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</si>
  <si>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</si>
  <si>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</si>
  <si>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</si>
  <si>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</si>
  <si>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</si>
  <si>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</si>
  <si>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</si>
  <si>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</si>
  <si>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</si>
  <si>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</si>
  <si>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</si>
  <si>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</si>
  <si>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</si>
  <si>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</si>
  <si>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</si>
  <si>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</si>
  <si>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</si>
  <si>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</si>
  <si>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</si>
  <si>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</si>
  <si>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</si>
  <si>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</si>
  <si>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</si>
  <si>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</si>
  <si>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</si>
  <si>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</si>
  <si>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</si>
  <si>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</si>
  <si>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</si>
  <si>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</si>
  <si>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</si>
  <si>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</si>
  <si>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</si>
  <si>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</si>
  <si>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</si>
  <si>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</si>
  <si>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</si>
  <si>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</si>
  <si>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</si>
  <si>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</si>
  <si>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</si>
  <si>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</si>
  <si>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</si>
  <si>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</si>
  <si>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</si>
  <si>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</si>
  <si>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</si>
  <si>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</si>
  <si>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</si>
  <si>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</si>
  <si>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</si>
  <si>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</si>
  <si>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</si>
  <si>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</si>
  <si>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</si>
  <si>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</si>
  <si>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</si>
  <si>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</si>
  <si>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</si>
  <si>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</si>
  <si>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</si>
  <si>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</si>
  <si>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</si>
  <si>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</si>
  <si>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</si>
  <si>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</si>
  <si>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</si>
  <si>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</si>
  <si>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</si>
  <si>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</si>
  <si>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</si>
  <si>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</si>
  <si>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</si>
  <si>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</si>
  <si>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</si>
  <si>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</si>
  <si>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</si>
  <si>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</si>
  <si>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</si>
  <si>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</si>
  <si>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</si>
  <si>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</si>
  <si>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</si>
  <si>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</si>
  <si>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</si>
  <si>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</si>
  <si>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</si>
  <si>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</si>
  <si>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</si>
  <si>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</si>
  <si>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</si>
  <si>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</si>
  <si>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</si>
  <si>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</si>
  <si>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</si>
  <si>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</si>
  <si>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</si>
  <si>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</si>
  <si>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</si>
  <si>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</si>
  <si>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</si>
  <si>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</si>
  <si>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</si>
  <si>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</si>
  <si>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</si>
  <si>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</si>
  <si>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</si>
  <si>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</si>
  <si>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</si>
  <si>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</si>
  <si>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</si>
  <si>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</si>
  <si>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</si>
  <si>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</si>
  <si>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</si>
  <si>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</si>
  <si>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</si>
  <si>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</si>
  <si>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</si>
  <si>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</si>
  <si>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</si>
  <si>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</si>
  <si>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</si>
  <si>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</si>
  <si>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</si>
  <si>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</si>
  <si>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</si>
  <si>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</si>
  <si>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</si>
  <si>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</si>
  <si>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</si>
  <si>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</si>
  <si>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</si>
  <si>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</si>
  <si>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</si>
  <si>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</si>
  <si>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</si>
  <si>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</si>
  <si>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</si>
  <si>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</si>
  <si>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</si>
  <si>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</si>
  <si>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</si>
  <si>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</si>
  <si>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</si>
  <si>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</si>
  <si>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</si>
  <si>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</si>
  <si>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</si>
  <si>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</si>
  <si>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</si>
  <si>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</si>
  <si>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</si>
  <si>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</si>
  <si>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</si>
  <si>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</si>
  <si>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</si>
  <si>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</si>
  <si>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</si>
  <si>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</si>
  <si>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</si>
  <si>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</si>
  <si>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</si>
  <si>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</si>
  <si>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</si>
  <si>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</si>
  <si>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</si>
  <si>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</si>
  <si>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</si>
  <si>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</si>
  <si>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</si>
  <si>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</si>
  <si>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</si>
  <si>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</si>
  <si>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</si>
  <si>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</si>
  <si>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</si>
  <si>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</si>
  <si>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</si>
  <si>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</si>
  <si>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</si>
  <si>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</si>
  <si>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</si>
  <si>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</si>
  <si>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</si>
  <si>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</si>
  <si>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</si>
  <si>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</si>
  <si>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</si>
  <si>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</si>
  <si>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</si>
  <si>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</si>
  <si>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</si>
  <si>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</si>
  <si>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</si>
  <si>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</si>
  <si>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</si>
  <si>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</si>
  <si>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</si>
  <si>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</si>
  <si>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</si>
  <si>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</si>
  <si>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</si>
  <si>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</si>
  <si>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</si>
  <si>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</si>
  <si>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</si>
  <si>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</si>
  <si>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</si>
  <si>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</si>
  <si>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</si>
  <si>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</si>
  <si>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</si>
  <si>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</si>
  <si>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</si>
  <si>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</si>
  <si>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</si>
  <si>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</si>
  <si>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</si>
  <si>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</si>
  <si>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</si>
  <si>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</si>
  <si>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</si>
  <si>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</si>
  <si>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</si>
  <si>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</si>
  <si>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</si>
  <si>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</si>
  <si>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</si>
  <si>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</si>
  <si>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</si>
  <si>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</si>
  <si>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</si>
  <si>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</si>
  <si>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</si>
  <si>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</si>
  <si>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</si>
  <si>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</si>
  <si>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</si>
  <si>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</si>
  <si>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</si>
  <si>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</si>
  <si>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</si>
  <si>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</si>
  <si>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</si>
  <si>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</si>
  <si>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</si>
  <si>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</si>
  <si>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</si>
  <si>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</si>
  <si>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</si>
  <si>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</si>
  <si>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</si>
  <si>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</si>
  <si>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</si>
  <si>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</si>
  <si>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</si>
  <si>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</si>
  <si>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</si>
  <si>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</si>
  <si>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</si>
  <si>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</si>
  <si>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</si>
  <si>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</si>
  <si>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</si>
  <si>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</si>
  <si>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</si>
  <si>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</si>
  <si>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</si>
  <si>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</si>
  <si>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</si>
  <si>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</si>
  <si>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</si>
  <si>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</si>
  <si>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</si>
  <si>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</si>
  <si>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</si>
  <si>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</si>
  <si>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</si>
  <si>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</si>
  <si>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</si>
  <si>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</si>
  <si>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</si>
  <si>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</si>
  <si>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</si>
  <si>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</si>
  <si>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</si>
  <si>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</si>
  <si>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</si>
  <si>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</si>
  <si>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</si>
  <si>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</si>
  <si>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</si>
  <si>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</si>
  <si>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</si>
  <si>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</si>
  <si>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</si>
  <si>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</si>
  <si>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</si>
  <si>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</si>
  <si>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</si>
  <si>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</si>
  <si>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</si>
  <si>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</si>
  <si>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</si>
  <si>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</si>
  <si>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</si>
  <si>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</si>
  <si>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</si>
  <si>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</si>
  <si>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</si>
  <si>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</si>
  <si>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</si>
  <si>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</si>
  <si>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</si>
  <si>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</si>
  <si>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</si>
  <si>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</si>
  <si>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</si>
  <si>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</si>
  <si>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</si>
  <si>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</si>
  <si>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</si>
  <si>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</si>
  <si>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</si>
  <si>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</si>
  <si>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</si>
  <si>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</si>
  <si>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</si>
  <si>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</si>
  <si>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</si>
  <si>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</si>
  <si>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</si>
  <si>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</si>
  <si>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</si>
  <si>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</si>
  <si>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</si>
  <si>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</si>
  <si>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</si>
  <si>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</si>
  <si>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</si>
  <si>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</si>
  <si>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</si>
  <si>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</si>
  <si>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</si>
  <si>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</si>
  <si>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</si>
  <si>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</si>
  <si>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</si>
  <si>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</si>
  <si>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</si>
  <si>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</si>
  <si>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</si>
  <si>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</si>
  <si>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</si>
  <si>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</si>
  <si>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</si>
  <si>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</si>
  <si>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</si>
  <si>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</si>
  <si>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</si>
  <si>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</si>
  <si>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</si>
  <si>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</si>
  <si>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</si>
  <si>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</si>
  <si>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</si>
  <si>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</si>
  <si>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</si>
  <si>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</si>
  <si>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</si>
  <si>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</si>
  <si>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</si>
  <si>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</si>
  <si>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</si>
  <si>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</si>
  <si>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</si>
  <si>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</si>
  <si>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</si>
  <si>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</si>
  <si>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</si>
  <si>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</si>
  <si>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</si>
  <si>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</si>
  <si>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</si>
  <si>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</si>
  <si>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</si>
  <si>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</si>
  <si>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</si>
  <si>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</si>
  <si>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</si>
  <si>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</si>
  <si>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</si>
  <si>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</si>
  <si>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</si>
  <si>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</si>
  <si>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</si>
  <si>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</si>
  <si>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</si>
  <si>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</si>
  <si>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</si>
  <si>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</si>
  <si>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</si>
  <si>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</si>
  <si>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</si>
  <si>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</si>
  <si>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</si>
  <si>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</si>
  <si>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</si>
  <si>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</si>
  <si>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</si>
  <si>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</si>
  <si>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</si>
  <si>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</si>
  <si>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</si>
  <si>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</si>
  <si>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</si>
  <si>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</si>
  <si>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</si>
  <si>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</si>
  <si>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</si>
  <si>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</si>
  <si>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</si>
  <si>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</si>
  <si>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</si>
  <si>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</si>
  <si>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</si>
  <si>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</si>
  <si>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</si>
  <si>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</si>
  <si>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</si>
  <si>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</si>
  <si>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</si>
  <si>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</si>
  <si>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</si>
  <si>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</si>
  <si>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</si>
  <si>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</si>
  <si>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</si>
  <si>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</si>
  <si>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</si>
  <si>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</si>
  <si>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</si>
  <si>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</si>
  <si>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</si>
  <si>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</si>
  <si>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</si>
  <si>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</si>
  <si>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</si>
  <si>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</si>
  <si>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</si>
  <si>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</si>
  <si>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</si>
  <si>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</si>
  <si>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</si>
  <si>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</si>
  <si>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</si>
  <si>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</si>
  <si>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</si>
  <si>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</si>
  <si>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</si>
  <si>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</si>
  <si>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</si>
  <si>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</si>
  <si>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</si>
  <si>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</si>
  <si>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</si>
  <si>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</si>
  <si>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</si>
  <si>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</si>
  <si>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</si>
  <si>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</si>
  <si>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</si>
  <si>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</si>
  <si>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</si>
  <si>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</si>
  <si>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</si>
  <si>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</si>
  <si>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</si>
  <si>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</si>
  <si>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</si>
  <si>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</si>
  <si>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</si>
  <si>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</si>
  <si>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</si>
  <si>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</si>
  <si>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</si>
  <si>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</si>
  <si>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</si>
  <si>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</si>
  <si>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</si>
  <si>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</si>
  <si>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</si>
  <si>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</si>
  <si>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</si>
  <si>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</si>
  <si>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</si>
  <si>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</si>
  <si>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</si>
  <si>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</si>
  <si>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</si>
  <si>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</si>
  <si>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</si>
  <si>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</si>
  <si>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</si>
  <si>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</si>
  <si>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</si>
  <si>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</si>
  <si>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</si>
  <si>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</si>
  <si>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</si>
  <si>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</si>
  <si>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</si>
  <si>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</si>
  <si>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</si>
  <si>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</si>
  <si>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</si>
  <si>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</si>
  <si>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</si>
  <si>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</si>
  <si>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</si>
  <si>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</si>
  <si>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</si>
  <si>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</si>
  <si>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</si>
  <si>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</si>
  <si>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</si>
  <si>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</si>
  <si>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</si>
  <si>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</si>
  <si>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</si>
  <si>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</si>
  <si>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</si>
  <si>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</si>
  <si>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</si>
  <si>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</si>
  <si>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</si>
  <si>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</si>
  <si>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</si>
  <si>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</si>
  <si>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</si>
  <si>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</si>
  <si>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</si>
  <si>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</si>
  <si>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</si>
  <si>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</si>
  <si>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</si>
  <si>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</si>
  <si>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</si>
  <si>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</si>
  <si>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</si>
  <si>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</si>
  <si>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</si>
  <si>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</si>
  <si>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</si>
  <si>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</si>
  <si>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</si>
  <si>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</si>
  <si>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</si>
  <si>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</si>
  <si>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</si>
  <si>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</si>
  <si>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</si>
  <si>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</si>
  <si>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</si>
  <si>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</si>
  <si>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</si>
  <si>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</si>
  <si>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</si>
  <si>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</si>
  <si>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</si>
  <si>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</si>
  <si>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</si>
  <si>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</si>
  <si>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</si>
  <si>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</si>
  <si>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</si>
  <si>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</si>
  <si>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</si>
  <si>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</si>
  <si>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</si>
  <si>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</si>
  <si>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</si>
  <si>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</si>
  <si>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</si>
  <si>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</si>
  <si>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</si>
  <si>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</si>
  <si>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</si>
  <si>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</si>
  <si>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</si>
  <si>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</si>
  <si>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</si>
  <si>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</si>
  <si>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</si>
  <si>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</si>
  <si>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</si>
  <si>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</si>
  <si>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</si>
  <si>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</si>
  <si>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</si>
  <si>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</si>
  <si>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</si>
  <si>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</si>
  <si>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</si>
  <si>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</si>
  <si>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</si>
  <si>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</si>
  <si>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</si>
  <si>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</si>
  <si>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</si>
  <si>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</si>
  <si>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</si>
  <si>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</si>
  <si>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</si>
  <si>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</si>
  <si>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</si>
  <si>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</si>
  <si>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</si>
  <si>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</si>
  <si>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</si>
  <si>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</si>
  <si>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</si>
  <si>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</si>
  <si>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</si>
  <si>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</si>
  <si>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</si>
  <si>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</si>
  <si>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</si>
  <si>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</si>
  <si>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</si>
  <si>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</si>
  <si>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</si>
  <si>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</si>
  <si>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</si>
  <si>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</si>
  <si>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</si>
  <si>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</si>
  <si>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</si>
  <si>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</si>
  <si>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</si>
  <si>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</si>
  <si>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</si>
  <si>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</si>
  <si>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</si>
  <si>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</si>
  <si>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</si>
  <si>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</si>
  <si>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</si>
  <si>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</si>
  <si>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</si>
  <si>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</si>
  <si>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</si>
  <si>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</si>
  <si>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</si>
  <si>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</si>
  <si>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</si>
  <si>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</si>
  <si>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</si>
  <si>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</si>
  <si>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</si>
  <si>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</si>
  <si>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</si>
  <si>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</si>
  <si>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</si>
  <si>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</si>
  <si>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</si>
  <si>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</si>
  <si>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</si>
  <si>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</si>
  <si>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</si>
  <si>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</si>
  <si>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</si>
  <si>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</si>
  <si>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</si>
  <si>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</si>
  <si>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</si>
  <si>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</si>
  <si>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</si>
  <si>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</si>
  <si>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</si>
  <si>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</si>
  <si>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</si>
  <si>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</si>
  <si>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</si>
  <si>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</si>
  <si>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</si>
  <si>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</si>
  <si>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</si>
  <si>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</si>
  <si>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</si>
  <si>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</si>
  <si>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</si>
  <si>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</si>
  <si>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</si>
  <si>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</si>
  <si>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</si>
  <si>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</si>
  <si>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</si>
  <si>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</si>
  <si>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</si>
  <si>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</si>
  <si>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</si>
  <si>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</si>
  <si>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</si>
  <si>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</si>
  <si>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</si>
  <si>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</si>
  <si>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</si>
  <si>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</si>
  <si>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</si>
  <si>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</si>
  <si>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</si>
  <si>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</si>
  <si>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</si>
  <si>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</si>
  <si>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</si>
  <si>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</si>
  <si>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</si>
  <si>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</si>
  <si>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</si>
  <si>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</si>
  <si>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</si>
  <si>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</si>
  <si>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</si>
  <si>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</si>
  <si>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</si>
  <si>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</si>
  <si>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</si>
  <si>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</si>
  <si>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</si>
  <si>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</si>
  <si>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</si>
  <si>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</si>
  <si>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</si>
  <si>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</si>
  <si>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</si>
  <si>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</si>
  <si>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</si>
  <si>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</si>
  <si>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</si>
  <si>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</si>
  <si>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</si>
  <si>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</si>
  <si>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</si>
  <si>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</si>
  <si>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</si>
  <si>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</si>
  <si>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</si>
  <si>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</si>
  <si>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</si>
  <si>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</si>
  <si>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</si>
  <si>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</si>
  <si>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</si>
  <si>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</si>
  <si>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</si>
  <si>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</si>
  <si>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</si>
  <si>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</si>
  <si>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</si>
  <si>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</si>
  <si>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</si>
  <si>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</si>
  <si>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</si>
  <si>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</si>
  <si>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</si>
  <si>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</si>
  <si>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</si>
  <si>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</si>
  <si>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</si>
  <si>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</si>
  <si>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</si>
  <si>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</si>
  <si>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</si>
  <si>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</si>
  <si>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</si>
  <si>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</si>
  <si>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</si>
  <si>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</si>
  <si>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</si>
  <si>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</si>
  <si>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</si>
  <si>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</si>
  <si>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</si>
  <si>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</si>
  <si>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</si>
  <si>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</si>
  <si>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</si>
  <si>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</si>
  <si>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</si>
  <si>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</si>
  <si>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</si>
  <si>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</si>
  <si>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</si>
  <si>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</si>
  <si>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</si>
  <si>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</si>
  <si>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</si>
  <si>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</si>
  <si>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</si>
  <si>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</si>
  <si>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</si>
  <si>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</si>
  <si>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</si>
  <si>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</si>
  <si>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</si>
  <si>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</si>
  <si>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</si>
  <si>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</si>
  <si>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</si>
  <si>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</si>
  <si>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</si>
  <si>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</si>
  <si>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</si>
  <si>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</si>
  <si>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</si>
  <si>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</si>
  <si>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</si>
  <si>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</si>
  <si>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</si>
  <si>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</si>
  <si>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</si>
  <si>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</si>
  <si>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</si>
  <si>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</si>
  <si>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</si>
  <si>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</si>
  <si>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</si>
  <si>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</si>
  <si>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</si>
  <si>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</si>
  <si>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</si>
  <si>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</si>
  <si>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</si>
  <si>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</si>
  <si>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</si>
  <si>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</si>
  <si>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</si>
  <si>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</si>
  <si>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</si>
  <si>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</si>
  <si>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</si>
  <si>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</si>
  <si>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</si>
  <si>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</si>
  <si>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</si>
  <si>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</si>
  <si>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</si>
  <si>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</si>
  <si>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</si>
  <si>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</si>
  <si>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</si>
  <si>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</si>
  <si>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</si>
  <si>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</si>
  <si>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</si>
  <si>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</si>
  <si>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</si>
  <si>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</si>
  <si>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</si>
  <si>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</si>
  <si>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</si>
  <si>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</si>
  <si>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</si>
  <si>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</si>
  <si>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</si>
  <si>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</si>
  <si>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</si>
  <si>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</si>
  <si>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</si>
  <si>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</si>
  <si>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</si>
  <si>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</si>
  <si>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</si>
  <si>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</si>
  <si>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</si>
  <si>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</si>
  <si>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</si>
  <si>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</si>
  <si>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</si>
  <si>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</si>
  <si>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</si>
  <si>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</si>
  <si>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</si>
  <si>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</si>
  <si>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</si>
  <si>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</si>
  <si>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</si>
  <si>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</si>
  <si>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</si>
  <si>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</si>
  <si>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</si>
  <si>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</si>
  <si>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</si>
  <si>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</si>
  <si>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</si>
  <si>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</si>
  <si>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</si>
  <si>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</si>
  <si>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</si>
  <si>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</si>
  <si>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</si>
  <si>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</si>
  <si>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</si>
  <si>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</si>
  <si>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</si>
  <si>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</si>
  <si>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</si>
  <si>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</si>
  <si>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</si>
  <si>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</si>
  <si>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</si>
  <si>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</si>
  <si>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</si>
  <si>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</si>
  <si>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</si>
  <si>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</si>
  <si>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</si>
  <si>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</si>
  <si>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</si>
  <si>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</si>
  <si>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</si>
  <si>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</si>
  <si>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</si>
  <si>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</si>
  <si>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</si>
  <si>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</si>
  <si>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</si>
  <si>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</si>
  <si>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</si>
  <si>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</si>
  <si>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</si>
  <si>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</si>
  <si>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</si>
  <si>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</si>
  <si>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</si>
  <si>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</si>
  <si>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</si>
  <si>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</si>
  <si>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</si>
  <si>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</si>
  <si>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</si>
  <si>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</si>
  <si>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</si>
  <si>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</si>
  <si>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</si>
  <si>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</si>
  <si>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</si>
  <si>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</si>
  <si>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</si>
  <si>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</si>
  <si>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</si>
  <si>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</si>
  <si>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</si>
  <si>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</si>
  <si>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</si>
  <si>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</si>
  <si>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</si>
  <si>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</si>
  <si>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</si>
  <si>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</si>
  <si>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</si>
  <si>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</si>
  <si>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</si>
  <si>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</si>
  <si>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</si>
  <si>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</si>
  <si>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</si>
  <si>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</si>
  <si>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</si>
  <si>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</si>
  <si>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</si>
  <si>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</si>
  <si>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</si>
  <si>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</si>
  <si>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</si>
  <si>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</si>
  <si>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</si>
  <si>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</si>
  <si>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</si>
  <si>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</si>
  <si>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</si>
  <si>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</si>
  <si>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</si>
  <si>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</si>
  <si>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</si>
  <si>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</si>
  <si>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</si>
  <si>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</si>
  <si>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</si>
  <si>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</si>
  <si>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</si>
  <si>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</si>
  <si>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</si>
  <si>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</si>
  <si>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</si>
  <si>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</si>
  <si>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</si>
  <si>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</si>
  <si>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</si>
  <si>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</si>
  <si>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</si>
  <si>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</si>
  <si>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</si>
  <si>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</si>
  <si>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</si>
  <si>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</si>
  <si>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</si>
  <si>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</si>
  <si>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</si>
  <si>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</si>
  <si>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</si>
  <si>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</si>
  <si>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</si>
  <si>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</si>
  <si>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</si>
  <si>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</si>
  <si>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</si>
  <si>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</si>
  <si>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</si>
  <si>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</si>
  <si>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</si>
  <si>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</si>
  <si>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</si>
  <si>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</si>
  <si>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</si>
  <si>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</si>
  <si>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</si>
  <si>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</si>
  <si>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</si>
  <si>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</si>
  <si>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</si>
  <si>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</si>
  <si>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</si>
  <si>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</si>
  <si>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</si>
  <si>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</si>
  <si>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</si>
  <si>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</si>
  <si>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</si>
  <si>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</si>
  <si>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</si>
  <si>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</si>
  <si>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</si>
  <si>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</si>
  <si>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</si>
  <si>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</si>
  <si>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</si>
  <si>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</si>
  <si>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</si>
  <si>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</si>
  <si>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</si>
  <si>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</si>
  <si>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</si>
  <si>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</si>
  <si>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</si>
  <si>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</si>
  <si>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</si>
  <si>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</si>
  <si>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</si>
  <si>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</si>
  <si>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</si>
  <si>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</si>
  <si>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</si>
  <si>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</si>
  <si>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</si>
  <si>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</si>
  <si>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</si>
  <si>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</si>
  <si>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</si>
  <si>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</si>
  <si>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</si>
  <si>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</si>
  <si>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</si>
  <si>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</si>
  <si>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</si>
  <si>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</si>
  <si>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</si>
  <si>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</si>
  <si>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</si>
  <si>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</si>
  <si>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</si>
  <si>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</si>
  <si>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</si>
  <si>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</si>
  <si>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</si>
  <si>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</si>
  <si>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</si>
  <si>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</si>
  <si>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</si>
  <si>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</si>
  <si>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</si>
  <si>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</si>
  <si>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</si>
  <si>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</si>
  <si>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</si>
  <si>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</si>
  <si>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</si>
  <si>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</si>
  <si>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</si>
  <si>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</si>
  <si>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</si>
  <si>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</si>
  <si>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</si>
  <si>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</si>
  <si>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</si>
  <si>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</si>
  <si>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</si>
  <si>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</si>
  <si>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</si>
  <si>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</si>
  <si>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</si>
  <si>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</si>
  <si>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</si>
  <si>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</si>
  <si>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</si>
  <si>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</si>
  <si>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</si>
  <si>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</si>
  <si>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</si>
  <si>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</si>
  <si>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</si>
  <si>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</si>
  <si>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</si>
  <si>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</si>
  <si>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</si>
  <si>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</si>
  <si>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</si>
  <si>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</si>
  <si>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</si>
  <si>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</si>
  <si>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</si>
  <si>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</si>
  <si>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</si>
  <si>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</si>
  <si>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</si>
  <si>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</si>
  <si>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</si>
  <si>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</si>
  <si>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</si>
  <si>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</si>
  <si>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</si>
  <si>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</si>
  <si>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</si>
  <si>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</si>
  <si>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</si>
  <si>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</si>
  <si>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</si>
  <si>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</si>
  <si>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</si>
  <si>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</si>
  <si>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</si>
  <si>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</si>
  <si>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</si>
  <si>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</si>
  <si>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</si>
  <si>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</si>
  <si>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</si>
  <si>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</si>
  <si>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</si>
  <si>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</si>
  <si>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</si>
  <si>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</si>
  <si>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</si>
  <si>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</si>
  <si>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</si>
  <si>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</si>
  <si>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</si>
  <si>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</si>
  <si>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</si>
  <si>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</si>
  <si>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</si>
  <si>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</si>
  <si>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</si>
  <si>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</si>
  <si>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</si>
  <si>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</si>
  <si>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</si>
  <si>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</si>
  <si>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</si>
  <si>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</si>
  <si>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</si>
  <si>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</si>
  <si>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</si>
  <si>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</si>
  <si>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</si>
  <si>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</si>
  <si>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</si>
  <si>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</si>
  <si>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</si>
  <si>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</si>
  <si>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</si>
  <si>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</si>
  <si>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</si>
  <si>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</si>
  <si>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</si>
  <si>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</si>
  <si>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</si>
  <si>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</si>
  <si>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</si>
  <si>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</si>
  <si>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</si>
  <si>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</si>
  <si>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</si>
  <si>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</si>
  <si>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</si>
  <si>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</si>
  <si>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</si>
  <si>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</si>
  <si>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</si>
  <si>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</si>
  <si>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</si>
  <si>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</si>
  <si>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</si>
  <si>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</si>
  <si>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</si>
  <si>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</si>
  <si>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</si>
  <si>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</si>
  <si>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</si>
  <si>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</si>
  <si>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</si>
  <si>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</si>
  <si>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</si>
  <si>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</si>
  <si>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</si>
  <si>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</si>
  <si>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</si>
  <si>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</si>
  <si>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</si>
  <si>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</si>
  <si>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</si>
  <si>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</si>
  <si>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</si>
  <si>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</si>
  <si>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</si>
  <si>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</si>
  <si>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</si>
  <si>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</si>
  <si>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</si>
  <si>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</si>
  <si>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</si>
  <si>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</si>
  <si>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</si>
  <si>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</si>
  <si>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</si>
  <si>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</si>
  <si>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</si>
  <si>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</si>
  <si>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</si>
  <si>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</si>
  <si>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</si>
  <si>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</si>
  <si>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</si>
  <si>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</si>
  <si>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</si>
  <si>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</si>
  <si>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</si>
  <si>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</si>
  <si>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</si>
  <si>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</si>
  <si>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</si>
  <si>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</si>
  <si>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</si>
  <si>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</si>
  <si>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</si>
  <si>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</si>
  <si>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</si>
  <si>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</si>
  <si>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</si>
  <si>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</si>
  <si>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</si>
  <si>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</si>
  <si>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</si>
  <si>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</si>
  <si>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</si>
  <si>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</si>
  <si>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</si>
  <si>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</si>
  <si>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</si>
  <si>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</si>
  <si>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</si>
  <si>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</si>
  <si>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</si>
  <si>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</si>
  <si>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</si>
  <si>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</si>
  <si>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</si>
  <si>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</si>
  <si>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</si>
  <si>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</si>
  <si>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</si>
  <si>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</si>
  <si>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</si>
  <si>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</si>
  <si>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</si>
  <si>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</si>
  <si>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</si>
  <si>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</si>
  <si>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</si>
  <si>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</si>
  <si>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</si>
  <si>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</si>
  <si>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</si>
  <si>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</si>
  <si>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</si>
  <si>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</si>
  <si>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</si>
  <si>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</si>
  <si>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</si>
  <si>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</si>
  <si>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</si>
  <si>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</si>
  <si>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</si>
  <si>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</si>
  <si>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</si>
  <si>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</si>
  <si>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</si>
  <si>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</si>
  <si>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</si>
  <si>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</si>
  <si>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</si>
  <si>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</si>
  <si>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</si>
  <si>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</si>
  <si>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</si>
  <si>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</si>
  <si>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</si>
  <si>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</si>
  <si>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</si>
  <si>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</si>
  <si>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</si>
  <si>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</si>
  <si>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</si>
  <si>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</si>
  <si>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</si>
  <si>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</si>
  <si>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</si>
  <si>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</si>
  <si>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</si>
  <si>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</si>
  <si>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</si>
  <si>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</si>
  <si>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</si>
  <si>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</si>
  <si>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</si>
  <si>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</si>
  <si>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</si>
  <si>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</si>
  <si>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</si>
  <si>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</si>
  <si>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</si>
  <si>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</si>
  <si>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</si>
  <si>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</si>
  <si>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</si>
  <si>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</si>
  <si>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</si>
  <si>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</si>
  <si>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</si>
  <si>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</si>
  <si>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</si>
  <si>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</si>
  <si>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</si>
  <si>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</si>
  <si>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</si>
  <si>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</si>
  <si>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</si>
  <si>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</si>
  <si>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</si>
  <si>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</si>
  <si>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</si>
  <si>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</si>
  <si>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</si>
  <si>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</si>
  <si>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</si>
  <si>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</si>
  <si>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</si>
  <si>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</si>
  <si>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</si>
  <si>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</si>
  <si>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</si>
  <si>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</si>
  <si>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</si>
  <si>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</si>
  <si>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</si>
  <si>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</si>
  <si>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</si>
  <si>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</si>
  <si>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</si>
  <si>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</si>
  <si>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</si>
  <si>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</si>
  <si>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</si>
  <si>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</si>
  <si>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</si>
  <si>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</si>
  <si>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</si>
  <si>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</si>
  <si>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</si>
  <si>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</si>
  <si>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</si>
  <si>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</si>
  <si>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</si>
  <si>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</si>
  <si>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</si>
  <si>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</si>
  <si>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</si>
  <si>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</si>
  <si>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</si>
  <si>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</si>
  <si>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</si>
  <si>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</si>
  <si>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</si>
  <si>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</si>
  <si>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</si>
  <si>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</si>
  <si>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</si>
  <si>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</si>
  <si>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</si>
  <si>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</si>
  <si>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</si>
  <si>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</si>
  <si>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</si>
  <si>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</si>
  <si>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</si>
  <si>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</si>
  <si>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</si>
  <si>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</si>
  <si>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</si>
  <si>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</si>
  <si>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</si>
  <si>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</si>
  <si>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</si>
  <si>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</si>
  <si>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</si>
  <si>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</si>
  <si>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</si>
  <si>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</si>
  <si>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</si>
  <si>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</si>
  <si>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</si>
  <si>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</si>
  <si>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</si>
  <si>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</si>
  <si>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</si>
  <si>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</si>
  <si>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</si>
  <si>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</si>
  <si>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</si>
  <si>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</si>
  <si>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</si>
  <si>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</si>
  <si>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</si>
  <si>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</si>
  <si>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</si>
  <si>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</si>
  <si>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</si>
  <si>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</si>
  <si>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</si>
  <si>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</si>
  <si>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</si>
  <si>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</si>
  <si>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</si>
  <si>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</si>
  <si>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</si>
  <si>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</si>
  <si>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</si>
  <si>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</si>
  <si>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</si>
  <si>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</si>
  <si>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</si>
  <si>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</si>
  <si>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</si>
  <si>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</si>
  <si>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</si>
  <si>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</si>
  <si>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</si>
  <si>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</si>
  <si>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</si>
  <si>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</si>
  <si>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</si>
  <si>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</si>
  <si>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</si>
  <si>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</si>
  <si>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</si>
  <si>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</si>
  <si>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</si>
  <si>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</si>
  <si>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</si>
  <si>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</si>
  <si>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</si>
  <si>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</si>
  <si>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</si>
  <si>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</si>
  <si>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</si>
  <si>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</si>
  <si>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</si>
  <si>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</si>
  <si>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</si>
  <si>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</si>
  <si>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</si>
  <si>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</si>
  <si>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</si>
  <si>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</si>
  <si>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</si>
  <si>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</si>
  <si>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</si>
  <si>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</si>
  <si>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</si>
  <si>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</si>
  <si>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</si>
  <si>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</si>
  <si>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</si>
  <si>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</si>
  <si>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</si>
  <si>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</si>
  <si>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</si>
  <si>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</si>
  <si>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</si>
  <si>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</si>
  <si>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</si>
  <si>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</si>
  <si>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</si>
  <si>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</si>
  <si>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</si>
  <si>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</si>
  <si>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</si>
  <si>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</si>
  <si>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</si>
  <si>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</si>
  <si>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</si>
  <si>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</si>
  <si>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</si>
  <si>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</si>
  <si>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</si>
  <si>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</si>
  <si>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</si>
  <si>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</si>
  <si>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</si>
  <si>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</si>
  <si>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</si>
  <si>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</si>
  <si>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</si>
  <si>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</si>
  <si>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</si>
  <si>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</si>
  <si>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</si>
  <si>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</si>
  <si>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</si>
  <si>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</si>
  <si>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</si>
  <si>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</si>
  <si>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</si>
  <si>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</si>
  <si>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</si>
  <si>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</si>
  <si>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</si>
  <si>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</si>
  <si>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</si>
  <si>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</si>
  <si>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</si>
  <si>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</si>
  <si>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</si>
  <si>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</si>
  <si>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</si>
  <si>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</si>
  <si>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</si>
  <si>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</si>
  <si>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</si>
  <si>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</si>
  <si>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</si>
  <si>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</si>
  <si>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</si>
  <si>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</si>
  <si>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</si>
  <si>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</si>
  <si>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</si>
  <si>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</si>
  <si>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</si>
  <si>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</si>
  <si>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</si>
  <si>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</si>
  <si>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</si>
  <si>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</si>
  <si>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</si>
  <si>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</si>
  <si>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</si>
  <si>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</si>
  <si>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</si>
  <si>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</si>
  <si>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</si>
  <si>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</si>
  <si>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</si>
  <si>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</si>
  <si>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</si>
  <si>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</si>
  <si>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</si>
  <si>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</si>
  <si>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</si>
  <si>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</si>
  <si>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</si>
  <si>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</si>
  <si>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</si>
  <si>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</si>
  <si>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</si>
  <si>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</si>
  <si>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</si>
  <si>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</si>
  <si>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</si>
  <si>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</si>
  <si>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</si>
  <si>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</si>
  <si>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</si>
  <si>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</si>
  <si>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</si>
  <si>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</si>
  <si>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</si>
  <si>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</si>
  <si>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</si>
  <si>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</si>
  <si>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</si>
  <si>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</si>
  <si>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</si>
  <si>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</si>
  <si>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</si>
  <si>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</si>
  <si>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</si>
  <si>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</si>
  <si>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</si>
  <si>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</si>
  <si>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</si>
  <si>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</si>
  <si>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</si>
  <si>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</si>
  <si>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</si>
  <si>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</si>
  <si>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</si>
  <si>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</si>
  <si>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</si>
  <si>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</si>
  <si>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</si>
  <si>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</si>
  <si>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</si>
  <si>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</si>
  <si>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</si>
  <si>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</si>
  <si>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</si>
  <si>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</si>
  <si>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</si>
  <si>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</si>
  <si>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</si>
  <si>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</si>
  <si>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</si>
  <si>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</si>
  <si>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</si>
  <si>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</si>
  <si>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</si>
  <si>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</si>
  <si>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</si>
  <si>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</si>
  <si>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</si>
  <si>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</si>
  <si>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</si>
  <si>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</si>
  <si>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</si>
  <si>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</si>
  <si>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</si>
  <si>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</si>
  <si>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</si>
  <si>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</si>
  <si>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</si>
  <si>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</si>
  <si>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</si>
  <si>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</si>
  <si>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</si>
  <si>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</si>
  <si>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</si>
  <si>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</si>
  <si>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</si>
  <si>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</si>
  <si>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</si>
  <si>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</si>
  <si>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</si>
  <si>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</si>
  <si>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</si>
  <si>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</si>
  <si>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</si>
  <si>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</si>
  <si>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</si>
  <si>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</si>
  <si>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</si>
  <si>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</si>
  <si>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</si>
  <si>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</si>
  <si>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</si>
  <si>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</si>
  <si>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</si>
  <si>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</si>
  <si>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</si>
  <si>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</si>
  <si>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</si>
  <si>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</si>
  <si>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</si>
  <si>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</si>
  <si>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</si>
  <si>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</si>
  <si>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</si>
  <si>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</si>
  <si>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</si>
  <si>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</si>
  <si>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</si>
  <si>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</si>
  <si>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</si>
  <si>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</si>
  <si>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</si>
  <si>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</si>
  <si>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</si>
  <si>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</si>
  <si>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</si>
  <si>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</si>
  <si>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</si>
  <si>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</si>
  <si>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</si>
  <si>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</si>
  <si>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</si>
  <si>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</si>
  <si>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</si>
  <si>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</si>
  <si>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</si>
  <si>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</si>
  <si>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</si>
  <si>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</si>
  <si>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</si>
  <si>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</si>
  <si>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</si>
  <si>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</si>
  <si>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</si>
  <si>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</si>
  <si>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</si>
  <si>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</si>
  <si>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</si>
  <si>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</si>
  <si>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</si>
  <si>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</si>
  <si>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</si>
  <si>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</si>
  <si>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</si>
  <si>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</si>
  <si>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</si>
  <si>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</si>
  <si>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</si>
  <si>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</si>
  <si>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</si>
  <si>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</si>
  <si>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</si>
  <si>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</si>
  <si>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</si>
  <si>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</si>
  <si>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</si>
  <si>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</si>
  <si>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</si>
  <si>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</si>
  <si>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</si>
  <si>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</si>
  <si>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</si>
  <si>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</si>
  <si>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</si>
  <si>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</si>
  <si>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</si>
  <si>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</si>
  <si>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</si>
  <si>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</si>
  <si>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</si>
  <si>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</si>
  <si>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</si>
  <si>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</si>
  <si>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</si>
  <si>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</si>
  <si>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</si>
  <si>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</si>
  <si>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</si>
  <si>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</si>
  <si>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</si>
  <si>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</si>
  <si>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</si>
  <si>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</si>
  <si>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</si>
  <si>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</si>
  <si>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</si>
  <si>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</si>
  <si>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</si>
  <si>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</si>
  <si>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</si>
  <si>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</si>
  <si>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</si>
  <si>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</si>
  <si>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</si>
  <si>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</si>
  <si>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</si>
  <si>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</si>
  <si>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</si>
  <si>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</si>
  <si>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</si>
  <si>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</si>
  <si>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</si>
  <si>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</si>
  <si>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</si>
  <si>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</si>
  <si>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</si>
  <si>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</si>
  <si>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</si>
  <si>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</si>
  <si>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</si>
  <si>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</si>
  <si>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</si>
  <si>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</si>
  <si>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</si>
  <si>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</si>
  <si>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</si>
  <si>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</si>
  <si>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</si>
  <si>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</si>
  <si>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</si>
  <si>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</si>
  <si>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</si>
  <si>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</si>
  <si>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</si>
  <si>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</si>
  <si>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</si>
  <si>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</si>
  <si>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</si>
  <si>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</si>
  <si>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</si>
  <si>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</si>
  <si>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</si>
  <si>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</si>
  <si>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</si>
  <si>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</si>
  <si>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</si>
  <si>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</si>
  <si>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</si>
  <si>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</si>
  <si>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</si>
  <si>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</si>
  <si>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</si>
  <si>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</si>
  <si>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</si>
  <si>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</si>
  <si>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</si>
  <si>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</si>
  <si>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</si>
  <si>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</si>
  <si>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</si>
  <si>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</si>
  <si>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</si>
  <si>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</si>
  <si>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</si>
  <si>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</si>
  <si>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</si>
  <si>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</si>
  <si>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</si>
  <si>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</si>
  <si>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</si>
  <si>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</si>
  <si>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</si>
  <si>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</si>
  <si>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</si>
  <si>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</si>
  <si>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</si>
  <si>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</si>
  <si>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</si>
  <si>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</si>
  <si>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</si>
  <si>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</si>
  <si>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</si>
  <si>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</si>
  <si>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</si>
  <si>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</si>
  <si>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</si>
  <si>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</si>
  <si>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</si>
  <si>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</si>
  <si>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</si>
  <si>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</si>
  <si>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</si>
  <si>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</si>
  <si>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</si>
  <si>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</si>
  <si>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</si>
  <si>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</si>
  <si>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</si>
  <si>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</si>
  <si>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</si>
  <si>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</si>
  <si>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</si>
  <si>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</si>
  <si>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</si>
  <si>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</si>
  <si>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</si>
  <si>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</si>
  <si>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</si>
  <si>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</si>
  <si>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</si>
  <si>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</si>
  <si>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</si>
  <si>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</si>
  <si>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</si>
  <si>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</si>
  <si>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</si>
  <si>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</si>
  <si>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</si>
  <si>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</si>
  <si>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</si>
  <si>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</si>
  <si>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</si>
  <si>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</si>
  <si>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</si>
  <si>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</si>
  <si>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</si>
  <si>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</si>
  <si>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</si>
  <si>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</si>
  <si>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</si>
  <si>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</si>
  <si>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</si>
  <si>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</si>
  <si>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</si>
  <si>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</si>
  <si>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</si>
  <si>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</si>
  <si>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</si>
  <si>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</si>
  <si>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</si>
  <si>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</si>
  <si>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</si>
  <si>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</si>
  <si>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</si>
  <si>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</si>
  <si>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</si>
  <si>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</si>
  <si>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</si>
  <si>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</si>
  <si>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</si>
  <si>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</si>
  <si>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</si>
  <si>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</si>
  <si>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</si>
  <si>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</si>
  <si>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</si>
  <si>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</si>
  <si>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</si>
  <si>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</si>
  <si>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</si>
  <si>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</si>
  <si>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</si>
  <si>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</si>
  <si>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</si>
  <si>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</si>
  <si>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</si>
  <si>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</si>
  <si>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</si>
  <si>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</si>
  <si>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</si>
  <si>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</si>
  <si>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</si>
  <si>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</si>
  <si>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</si>
  <si>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</si>
  <si>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</si>
  <si>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</si>
  <si>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</si>
  <si>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</si>
  <si>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</si>
  <si>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</si>
  <si>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</si>
  <si>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</si>
  <si>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</si>
  <si>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</si>
  <si>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</si>
  <si>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</si>
  <si>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</si>
  <si>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</si>
  <si>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</si>
  <si>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</si>
  <si>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</si>
  <si>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</si>
  <si>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</si>
  <si>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</si>
  <si>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</si>
  <si>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</si>
  <si>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</si>
  <si>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</si>
  <si>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</si>
  <si>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</si>
  <si>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</si>
  <si>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</si>
  <si>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</si>
  <si>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</si>
  <si>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</si>
  <si>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</si>
  <si>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</si>
  <si>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</si>
  <si>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</si>
  <si>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</si>
  <si>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</si>
  <si>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</si>
  <si>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</si>
  <si>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</si>
  <si>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</si>
  <si>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</si>
  <si>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</si>
  <si>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</si>
  <si>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</si>
  <si>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</si>
  <si>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</si>
  <si>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</si>
  <si>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</si>
  <si>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</si>
  <si>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</si>
  <si>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</si>
  <si>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</si>
  <si>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</si>
  <si>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</si>
  <si>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</si>
  <si>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</si>
  <si>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</si>
  <si>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</si>
  <si>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</si>
  <si>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</si>
  <si>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</si>
  <si>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</si>
  <si>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</si>
  <si>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</si>
  <si>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</si>
  <si>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</si>
  <si>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</si>
  <si>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</si>
  <si>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</si>
  <si>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</si>
  <si>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</si>
  <si>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</si>
  <si>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</si>
  <si>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</si>
  <si>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</si>
  <si>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</si>
  <si>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</si>
  <si>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</si>
  <si>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</si>
  <si>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</si>
  <si>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</si>
  <si>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</si>
  <si>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</si>
  <si>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</si>
  <si>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</si>
  <si>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</si>
  <si>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</si>
  <si>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</si>
  <si>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</si>
  <si>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</si>
  <si>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</si>
  <si>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</si>
  <si>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</si>
  <si>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</si>
  <si>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</si>
  <si>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</si>
  <si>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</si>
  <si>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</si>
  <si>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</si>
  <si>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</si>
  <si>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</si>
  <si>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</si>
  <si>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</si>
  <si>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</si>
  <si>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</si>
  <si>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</si>
  <si>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</si>
  <si>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</si>
  <si>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</si>
  <si>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</si>
  <si>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</si>
  <si>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</si>
  <si>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</si>
  <si>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</si>
  <si>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</si>
  <si>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</si>
  <si>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</si>
  <si>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</si>
  <si>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</si>
  <si>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</si>
  <si>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</si>
  <si>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</si>
  <si>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</si>
  <si>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</si>
  <si>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</si>
  <si>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</si>
  <si>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</si>
  <si>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</si>
  <si>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</si>
  <si>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</si>
  <si>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</si>
  <si>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</si>
  <si>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</si>
  <si>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</si>
  <si>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</si>
  <si>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</si>
  <si>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</si>
  <si>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</si>
  <si>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</si>
  <si>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</si>
  <si>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</si>
  <si>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</si>
  <si>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</si>
  <si>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</si>
  <si>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</si>
  <si>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</si>
  <si>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</si>
  <si>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</si>
  <si>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</si>
  <si>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</si>
  <si>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</si>
  <si>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</si>
  <si>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</si>
  <si>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</si>
  <si>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</si>
  <si>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</si>
  <si>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</si>
  <si>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</si>
  <si>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</si>
  <si>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</si>
  <si>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</si>
  <si>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</si>
  <si>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</si>
  <si>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</si>
  <si>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</si>
  <si>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</si>
  <si>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</si>
  <si>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</si>
  <si>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</si>
  <si>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</si>
  <si>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</si>
  <si>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</si>
  <si>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</si>
  <si>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</si>
  <si>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</si>
  <si>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</si>
  <si>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</si>
  <si>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</si>
  <si>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</si>
  <si>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</si>
  <si>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</si>
  <si>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</si>
  <si>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</si>
  <si>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</si>
  <si>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</si>
  <si>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</si>
  <si>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</si>
  <si>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</si>
  <si>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</si>
  <si>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</si>
  <si>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</si>
  <si>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</si>
  <si>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</si>
  <si>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</si>
  <si>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</si>
  <si>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</si>
  <si>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</si>
  <si>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</si>
  <si>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</si>
  <si>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</si>
  <si>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</si>
  <si>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</si>
  <si>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</si>
  <si>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</si>
  <si>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</si>
  <si>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</si>
  <si>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</si>
  <si>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</si>
  <si>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</si>
  <si>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</si>
  <si>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</si>
  <si>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</si>
  <si>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</si>
  <si>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</si>
  <si>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</si>
  <si>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</si>
  <si>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</si>
  <si>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</si>
  <si>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</si>
  <si>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</si>
  <si>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</si>
  <si>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</si>
  <si>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</si>
  <si>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</si>
  <si>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</si>
  <si>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</si>
  <si>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</si>
  <si>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</si>
  <si>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</si>
  <si>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</si>
  <si>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</si>
  <si>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</si>
  <si>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</si>
  <si>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</si>
  <si>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</si>
  <si>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</si>
  <si>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</si>
  <si>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</si>
  <si>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</si>
  <si>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</si>
  <si>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</si>
  <si>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</si>
  <si>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</si>
  <si>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</si>
  <si>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</si>
  <si>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</si>
  <si>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</si>
  <si>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</si>
  <si>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</si>
  <si>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</si>
  <si>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</si>
  <si>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</si>
  <si>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</si>
  <si>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</si>
  <si>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</si>
  <si>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</si>
  <si>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</si>
  <si>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</si>
  <si>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</si>
  <si>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</si>
  <si>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</si>
  <si>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</si>
  <si>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</si>
  <si>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</si>
  <si>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</si>
  <si>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</si>
  <si>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</si>
  <si>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</si>
  <si>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</si>
  <si>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</si>
  <si>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</si>
  <si>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</si>
  <si>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</si>
  <si>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</si>
  <si>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</si>
  <si>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</si>
  <si>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</si>
  <si>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</si>
  <si>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</si>
  <si>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</si>
  <si>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</si>
  <si>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</si>
  <si>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</si>
  <si>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</si>
  <si>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</si>
  <si>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</si>
  <si>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</si>
  <si>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</si>
  <si>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</si>
  <si>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</si>
  <si>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</si>
  <si>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</si>
  <si>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</si>
  <si>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</si>
  <si>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</si>
  <si>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</si>
  <si>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</si>
  <si>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</si>
  <si>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</si>
  <si>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</si>
  <si>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</si>
  <si>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</si>
  <si>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</si>
  <si>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</si>
  <si>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</si>
  <si>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</si>
  <si>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</si>
  <si>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</si>
  <si>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</si>
  <si>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</si>
  <si>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</si>
  <si>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</si>
  <si>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</si>
  <si>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</si>
  <si>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</si>
  <si>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</si>
  <si>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</si>
  <si>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</si>
  <si>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</si>
  <si>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</si>
  <si>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</si>
  <si>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</si>
  <si>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</si>
  <si>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</si>
  <si>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</si>
  <si>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</si>
  <si>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</si>
  <si>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</si>
  <si>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</si>
  <si>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</si>
  <si>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</si>
  <si>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</si>
  <si>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</si>
  <si>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</si>
  <si>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</si>
  <si>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</si>
  <si>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</si>
  <si>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</si>
  <si>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</si>
  <si>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</si>
  <si>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</si>
  <si>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</si>
  <si>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</si>
  <si>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</si>
  <si>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</si>
  <si>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</si>
  <si>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</si>
  <si>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</si>
  <si>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</si>
  <si>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</si>
  <si>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</si>
  <si>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</si>
  <si>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</si>
  <si>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</si>
  <si>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</si>
  <si>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</si>
  <si>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</si>
  <si>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</si>
  <si>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</si>
  <si>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</si>
  <si>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</si>
  <si>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</si>
  <si>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</si>
  <si>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</si>
  <si>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</si>
  <si>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</si>
  <si>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</si>
  <si>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</si>
  <si>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</si>
  <si>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</si>
  <si>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</si>
  <si>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</si>
  <si>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</si>
  <si>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</si>
  <si>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</si>
  <si>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</si>
  <si>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</si>
  <si>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</si>
  <si>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</si>
  <si>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</si>
  <si>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</si>
  <si>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</si>
  <si>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</si>
  <si>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</si>
  <si>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</si>
  <si>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</si>
  <si>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</si>
  <si>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</si>
  <si>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</si>
  <si>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</si>
  <si>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</si>
  <si>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</si>
  <si>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</si>
  <si>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</si>
  <si>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</si>
  <si>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</si>
  <si>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</si>
  <si>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</si>
  <si>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</si>
  <si>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</si>
  <si>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</si>
  <si>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</si>
  <si>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</si>
  <si>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</si>
  <si>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</si>
  <si>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</si>
  <si>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</si>
  <si>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</si>
  <si>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</si>
  <si>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</si>
  <si>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</si>
  <si>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</si>
  <si>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</si>
  <si>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</si>
  <si>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</si>
  <si>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</si>
  <si>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</si>
  <si>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</si>
  <si>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</si>
  <si>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</si>
  <si>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</si>
  <si>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</si>
  <si>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</si>
  <si>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</si>
  <si>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</si>
  <si>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</si>
  <si>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</si>
  <si>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</si>
  <si>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</si>
  <si>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</si>
  <si>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</si>
  <si>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</si>
  <si>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</si>
  <si>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</si>
  <si>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</si>
  <si>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</si>
  <si>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</si>
  <si>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</si>
  <si>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</si>
  <si>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</si>
  <si>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</si>
  <si>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</si>
  <si>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</si>
  <si>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</si>
  <si>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</si>
  <si>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</si>
  <si>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</si>
  <si>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</si>
  <si>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</si>
  <si>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</si>
  <si>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</si>
  <si>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</si>
  <si>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</si>
  <si>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</si>
  <si>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</si>
  <si>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</si>
  <si>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</si>
  <si>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</si>
  <si>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</si>
  <si>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</si>
  <si>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</si>
  <si>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</si>
  <si>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</si>
  <si>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</si>
  <si>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</si>
  <si>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</si>
  <si>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</si>
  <si>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</si>
  <si>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</si>
  <si>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</si>
  <si>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</si>
  <si>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</si>
  <si>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</si>
  <si>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</si>
  <si>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</si>
  <si>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</si>
  <si>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</si>
  <si>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</si>
  <si>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</si>
  <si>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</si>
  <si>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</si>
  <si>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</si>
  <si>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</si>
  <si>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</si>
  <si>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</si>
  <si>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</si>
  <si>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</si>
  <si>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</si>
  <si>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</si>
  <si>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</si>
  <si>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</si>
  <si>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</si>
  <si>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</si>
  <si>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</si>
  <si>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</si>
  <si>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</si>
  <si>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</si>
  <si>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</si>
  <si>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</si>
  <si>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</si>
  <si>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</si>
  <si>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</si>
  <si>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</si>
  <si>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</si>
  <si>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</si>
  <si>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</si>
  <si>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</si>
  <si>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</si>
  <si>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</si>
  <si>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</si>
  <si>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</si>
  <si>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</si>
  <si>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</si>
  <si>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</si>
  <si>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</si>
  <si>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</si>
  <si>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</si>
  <si>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</si>
  <si>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</si>
  <si>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</si>
  <si>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</si>
  <si>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</si>
  <si>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</si>
  <si>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</si>
  <si>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</si>
  <si>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</si>
  <si>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</si>
  <si>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</si>
  <si>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</si>
  <si>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</si>
  <si>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</si>
  <si>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</si>
  <si>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</si>
  <si>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</si>
  <si>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</si>
  <si>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</si>
  <si>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</si>
  <si>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</si>
  <si>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</si>
  <si>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</si>
  <si>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</si>
  <si>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</si>
  <si>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</si>
  <si>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</si>
  <si>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</si>
  <si>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</si>
  <si>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</si>
  <si>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</si>
  <si>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</si>
  <si>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</si>
  <si>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</si>
  <si>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</si>
  <si>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</si>
  <si>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</si>
  <si>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</si>
  <si>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</si>
  <si>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</si>
  <si>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</si>
  <si>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</si>
  <si>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</si>
  <si>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</si>
  <si>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</si>
  <si>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</si>
  <si>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</si>
  <si>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</si>
  <si>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</si>
  <si>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</si>
  <si>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</si>
  <si>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</si>
  <si>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</si>
  <si>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</si>
  <si>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</si>
  <si>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</si>
  <si>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</si>
  <si>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</si>
  <si>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</si>
  <si>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</si>
  <si>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</si>
  <si>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</si>
  <si>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</si>
  <si>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</si>
  <si>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</si>
  <si>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</si>
  <si>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</si>
  <si>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</si>
  <si>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</si>
  <si>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</si>
  <si>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</si>
  <si>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</si>
  <si>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</si>
  <si>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</si>
  <si>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</si>
  <si>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</si>
  <si>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</si>
  <si>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</si>
  <si>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</si>
  <si>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</si>
  <si>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</si>
  <si>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</si>
  <si>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</si>
  <si>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</si>
  <si>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</si>
  <si>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</si>
  <si>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</si>
  <si>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</si>
  <si>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</si>
  <si>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</si>
  <si>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</si>
  <si>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</si>
  <si>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</si>
  <si>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</si>
  <si>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</si>
  <si>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</si>
  <si>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</si>
  <si>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</si>
  <si>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</si>
  <si>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</si>
  <si>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</si>
  <si>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</si>
  <si>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</si>
  <si>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</si>
  <si>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</si>
  <si>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</si>
  <si>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</si>
  <si>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</si>
  <si>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</si>
  <si>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</si>
  <si>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</si>
  <si>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</si>
  <si>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</si>
  <si>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</si>
  <si>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</si>
  <si>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</si>
  <si>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</si>
  <si>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</si>
  <si>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</si>
  <si>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</si>
  <si>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</si>
  <si>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</si>
  <si>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</si>
  <si>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</si>
  <si>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</si>
  <si>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</si>
  <si>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</si>
  <si>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</si>
  <si>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</si>
  <si>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</si>
  <si>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</si>
  <si>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</si>
  <si>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</si>
  <si>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</si>
  <si>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</si>
  <si>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</si>
  <si>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</si>
  <si>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</si>
  <si>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</si>
  <si>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</si>
  <si>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</si>
  <si>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</si>
  <si>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</si>
  <si>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</si>
  <si>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</si>
  <si>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</si>
  <si>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</si>
  <si>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</si>
  <si>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</si>
  <si>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</si>
  <si>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</si>
  <si>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</si>
  <si>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</si>
  <si>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</si>
  <si>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</si>
  <si>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</si>
  <si>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</si>
  <si>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</si>
  <si>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</si>
  <si>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</si>
  <si>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</si>
  <si>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</si>
  <si>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</si>
  <si>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</si>
  <si>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</si>
  <si>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</si>
  <si>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</si>
  <si>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</si>
  <si>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</si>
  <si>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</si>
  <si>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</si>
  <si>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</si>
  <si>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</si>
  <si>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</si>
  <si>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</si>
  <si>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</si>
  <si>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</si>
  <si>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</si>
  <si>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</si>
  <si>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</si>
  <si>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</si>
  <si>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</si>
  <si>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</si>
  <si>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</si>
  <si>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</si>
  <si>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</si>
  <si>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</si>
  <si>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</si>
  <si>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</si>
  <si>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</si>
  <si>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</si>
  <si>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</si>
  <si>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</si>
  <si>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</si>
  <si>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</si>
  <si>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</si>
  <si>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</si>
  <si>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</si>
  <si>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</si>
  <si>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</si>
  <si>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</si>
  <si>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</si>
  <si>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</si>
  <si>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</si>
  <si>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</si>
  <si>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</si>
  <si>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</si>
  <si>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</si>
  <si>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</si>
  <si>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</si>
  <si>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</si>
  <si>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</si>
  <si>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</si>
  <si>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</si>
  <si>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</si>
  <si>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</si>
  <si>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</si>
  <si>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</si>
  <si>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</si>
  <si>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</si>
  <si>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</si>
  <si>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</si>
  <si>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</si>
  <si>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</si>
  <si>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</si>
  <si>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</si>
  <si>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</si>
  <si>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</si>
  <si>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</si>
  <si>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</si>
  <si>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</si>
  <si>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</si>
  <si>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</si>
  <si>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</si>
  <si>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</si>
  <si>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</si>
  <si>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</si>
  <si>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</si>
  <si>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</si>
  <si>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</si>
  <si>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</si>
  <si>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</si>
  <si>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</si>
  <si>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</si>
  <si>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</si>
  <si>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</si>
  <si>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</si>
  <si>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</si>
  <si>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</si>
  <si>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</si>
  <si>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</si>
  <si>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</si>
  <si>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</si>
  <si>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</si>
  <si>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</si>
  <si>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</si>
  <si>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</si>
  <si>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</si>
  <si>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</si>
  <si>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</si>
  <si>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</si>
  <si>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</si>
  <si>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</si>
  <si>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</si>
  <si>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</si>
  <si>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</si>
  <si>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</si>
  <si>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</si>
  <si>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</si>
  <si>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</si>
  <si>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</si>
  <si>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</si>
  <si>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</si>
  <si>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</si>
  <si>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</si>
  <si>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</si>
  <si>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</si>
  <si>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</si>
  <si>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</si>
  <si>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</si>
  <si>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</si>
  <si>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</si>
  <si>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</si>
  <si>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</si>
  <si>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</si>
  <si>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</si>
  <si>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</si>
  <si>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</si>
  <si>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</si>
  <si>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</si>
  <si>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</si>
  <si>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</si>
  <si>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</si>
  <si>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</si>
  <si>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</si>
  <si>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</si>
  <si>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</si>
  <si>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</si>
  <si>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</si>
  <si>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</si>
  <si>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</si>
  <si>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</si>
  <si>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</si>
  <si>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</si>
  <si>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</si>
  <si>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</si>
  <si>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</si>
  <si>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</si>
  <si>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</si>
  <si>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</si>
  <si>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</si>
  <si>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</si>
  <si>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</si>
  <si>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</si>
  <si>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</si>
  <si>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</si>
  <si>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</si>
  <si>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</si>
  <si>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</si>
  <si>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</si>
  <si>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</si>
  <si>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</si>
  <si>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</si>
  <si>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</si>
  <si>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</si>
  <si>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</si>
  <si>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</si>
  <si>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</si>
  <si>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</si>
  <si>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</si>
  <si>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</si>
  <si>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</si>
  <si>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</si>
  <si>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</si>
  <si>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</si>
  <si>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</si>
  <si>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</si>
  <si>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</si>
  <si>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</si>
  <si>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</si>
  <si>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</si>
  <si>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</si>
  <si>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</si>
  <si>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</si>
  <si>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</si>
  <si>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</si>
  <si>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</si>
  <si>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</si>
  <si>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</si>
  <si>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</si>
  <si>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</si>
  <si>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</si>
  <si>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</si>
  <si>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</si>
  <si>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</si>
  <si>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</si>
  <si>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</si>
  <si>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</si>
  <si>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</si>
  <si>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</si>
  <si>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</si>
  <si>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</si>
  <si>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</si>
  <si>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</si>
  <si>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</si>
  <si>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</si>
  <si>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</si>
  <si>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</si>
  <si>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</si>
  <si>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</si>
  <si>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</si>
  <si>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</si>
  <si>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</si>
  <si>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</si>
  <si>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</si>
  <si>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</si>
  <si>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</si>
  <si>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</si>
  <si>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</si>
  <si>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</si>
  <si>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</si>
  <si>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</si>
  <si>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</si>
  <si>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</si>
  <si>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</si>
  <si>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</si>
  <si>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</si>
  <si>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</si>
  <si>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</si>
  <si>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</si>
  <si>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</si>
  <si>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</si>
  <si>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</si>
  <si>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</si>
  <si>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</si>
  <si>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</si>
  <si>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</si>
  <si>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</si>
  <si>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</si>
  <si>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</si>
  <si>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</si>
  <si>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</si>
  <si>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</si>
  <si>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</si>
  <si>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</si>
  <si>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</si>
  <si>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</si>
  <si>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</si>
  <si>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</si>
  <si>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</si>
  <si>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</si>
  <si>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</si>
  <si>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</si>
  <si>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</si>
  <si>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</si>
  <si>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</si>
  <si>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</si>
  <si>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</si>
  <si>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</si>
  <si>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</si>
  <si>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</si>
  <si>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</si>
  <si>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</si>
  <si>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</si>
  <si>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</si>
  <si>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</si>
  <si>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</si>
  <si>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</si>
  <si>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</si>
  <si>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</si>
  <si>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</si>
  <si>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</si>
  <si>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</si>
  <si>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</si>
  <si>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</si>
  <si>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</si>
  <si>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</si>
  <si>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</si>
  <si>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</si>
  <si>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</si>
  <si>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</si>
  <si>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</si>
  <si>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</si>
  <si>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</si>
  <si>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</si>
  <si>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</si>
  <si>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</si>
  <si>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</si>
  <si>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</si>
  <si>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</si>
  <si>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</si>
  <si>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</si>
  <si>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</si>
  <si>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</si>
  <si>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</si>
  <si>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</si>
  <si>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</si>
  <si>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</si>
  <si>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</si>
  <si>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</si>
  <si>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</si>
  <si>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</si>
  <si>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</si>
  <si>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</si>
  <si>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</si>
  <si>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</si>
  <si>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</si>
  <si>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</si>
  <si>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</si>
  <si>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</si>
  <si>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</si>
  <si>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</si>
  <si>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</si>
  <si>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</si>
  <si>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</si>
  <si>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</si>
  <si>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</si>
  <si>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</si>
  <si>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</si>
  <si>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</si>
  <si>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</si>
  <si>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</si>
  <si>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</si>
  <si>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</si>
  <si>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</si>
  <si>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</si>
  <si>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</si>
  <si>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</si>
  <si>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</si>
  <si>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</si>
  <si>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</si>
  <si>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</si>
  <si>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</si>
  <si>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</si>
  <si>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</si>
  <si>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</si>
  <si>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</si>
  <si>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</si>
  <si>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</si>
  <si>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</si>
  <si>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</si>
  <si>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</si>
  <si>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</si>
  <si>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</si>
  <si>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</si>
  <si>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</si>
  <si>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</si>
  <si>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</si>
  <si>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</si>
  <si>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</si>
  <si>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</si>
  <si>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</si>
  <si>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</si>
  <si>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</si>
  <si>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</si>
  <si>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</si>
  <si>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</si>
  <si>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</si>
  <si>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</si>
  <si>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</si>
  <si>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</si>
  <si>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</si>
  <si>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</si>
  <si>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</si>
  <si>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</si>
  <si>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</si>
  <si>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</si>
  <si>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</si>
  <si>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</si>
  <si>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</si>
  <si>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</si>
  <si>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</si>
  <si>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</si>
  <si>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</si>
  <si>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</si>
  <si>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</si>
  <si>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</si>
  <si>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</si>
  <si>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</si>
  <si>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</si>
  <si>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</si>
  <si>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</si>
  <si>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</si>
  <si>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</si>
  <si>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</si>
  <si>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</si>
  <si>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</si>
  <si>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</si>
  <si>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</si>
  <si>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</si>
  <si>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</si>
  <si>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</si>
  <si>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</si>
  <si>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</si>
  <si>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</si>
  <si>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</si>
  <si>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</si>
  <si>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</si>
  <si>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</si>
  <si>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</si>
  <si>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</si>
  <si>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</si>
  <si>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</si>
  <si>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</si>
  <si>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</si>
  <si>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</si>
  <si>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</si>
  <si>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</si>
  <si>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</si>
  <si>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</si>
  <si>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</si>
  <si>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</si>
  <si>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</si>
  <si>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</si>
  <si>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</si>
  <si>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</si>
  <si>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</si>
  <si>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</si>
  <si>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</si>
  <si>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</si>
  <si>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</si>
  <si>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</si>
  <si>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</si>
  <si>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</si>
  <si>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</si>
  <si>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</si>
  <si>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</si>
  <si>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</si>
  <si>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</si>
  <si>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</si>
  <si>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</si>
  <si>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</si>
  <si>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</si>
  <si>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</si>
  <si>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</si>
  <si>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</si>
  <si>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</si>
  <si>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</si>
  <si>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</si>
  <si>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</si>
  <si>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</si>
  <si>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</si>
  <si>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</si>
  <si>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</si>
  <si>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</si>
  <si>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</si>
  <si>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</si>
  <si>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</si>
  <si>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</si>
  <si>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</si>
  <si>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</si>
  <si>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</si>
  <si>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</si>
  <si>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</si>
  <si>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</si>
  <si>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</si>
  <si>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</si>
  <si>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</si>
  <si>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</si>
  <si>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</si>
  <si>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</si>
  <si>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</si>
  <si>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</si>
  <si>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</si>
  <si>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</si>
  <si>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</si>
  <si>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</si>
  <si>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</si>
  <si>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</si>
  <si>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</si>
  <si>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</si>
  <si>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</si>
  <si>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</si>
  <si>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</si>
  <si>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</si>
  <si>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</si>
  <si>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</si>
  <si>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</si>
  <si>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</si>
  <si>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</si>
  <si>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</si>
  <si>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</si>
  <si>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</si>
  <si>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</si>
  <si>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</si>
  <si>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</si>
  <si>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</si>
  <si>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</si>
  <si>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</si>
  <si>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</si>
  <si>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</si>
  <si>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</si>
  <si>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</si>
  <si>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</si>
  <si>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</si>
  <si>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</si>
  <si>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</si>
  <si>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</si>
  <si>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</si>
  <si>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</si>
  <si>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</si>
  <si>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</si>
  <si>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</si>
  <si>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</si>
  <si>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</si>
  <si>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</si>
  <si>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</si>
  <si>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</si>
  <si>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</si>
  <si>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</si>
  <si>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</si>
  <si>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</si>
  <si>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</si>
  <si>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</si>
  <si>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</si>
  <si>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</si>
  <si>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</si>
  <si>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</si>
  <si>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</si>
  <si>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</si>
  <si>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</si>
  <si>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</si>
  <si>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</si>
  <si>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</si>
  <si>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</si>
  <si>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</si>
  <si>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</si>
  <si>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</si>
  <si>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</si>
  <si>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</si>
  <si>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</si>
  <si>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</si>
  <si>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</si>
  <si>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</si>
  <si>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</si>
  <si>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</si>
  <si>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</si>
  <si>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</si>
  <si>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</si>
  <si>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</si>
  <si>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</si>
  <si>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</si>
  <si>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</si>
  <si>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</si>
  <si>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</si>
  <si>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</si>
  <si>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</si>
  <si>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</si>
  <si>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</si>
  <si>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</si>
  <si>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</si>
  <si>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</si>
  <si>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</si>
  <si>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</si>
  <si>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</si>
  <si>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</si>
  <si>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</si>
  <si>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</si>
  <si>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</si>
  <si>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</si>
  <si>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</si>
  <si>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</si>
  <si>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</si>
  <si>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</si>
  <si>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</si>
  <si>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</si>
  <si>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</si>
  <si>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</si>
  <si>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</si>
  <si>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</si>
  <si>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</si>
  <si>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</si>
  <si>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</si>
  <si>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</si>
  <si>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</si>
  <si>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</si>
  <si>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</si>
  <si>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</si>
  <si>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</si>
  <si>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</si>
  <si>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</si>
  <si>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</si>
  <si>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</si>
  <si>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</si>
  <si>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</si>
  <si>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</si>
  <si>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</si>
  <si>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</si>
  <si>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</si>
  <si>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</si>
  <si>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</si>
  <si>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</si>
  <si>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</si>
  <si>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</si>
  <si>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</si>
  <si>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</si>
  <si>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</si>
  <si>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</si>
  <si>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</si>
  <si>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</si>
  <si>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</si>
  <si>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</si>
  <si>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</si>
  <si>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</si>
  <si>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</si>
  <si>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</si>
  <si>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</si>
  <si>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</si>
  <si>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</si>
  <si>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</si>
  <si>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</si>
  <si>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</si>
  <si>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</si>
  <si>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</si>
  <si>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</si>
  <si>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</si>
  <si>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</si>
  <si>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</si>
  <si>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</si>
  <si>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</si>
  <si>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</si>
  <si>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</si>
  <si>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</si>
  <si>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</si>
  <si>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</si>
  <si>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</si>
  <si>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</si>
  <si>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</si>
  <si>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</si>
  <si>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</si>
  <si>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</si>
  <si>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</si>
  <si>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</si>
  <si>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</si>
  <si>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</si>
  <si>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</si>
  <si>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</si>
  <si>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</si>
  <si>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</si>
  <si>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</si>
  <si>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</si>
  <si>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</si>
  <si>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</si>
  <si>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</si>
  <si>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</si>
  <si>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</si>
  <si>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</si>
  <si>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</si>
  <si>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</si>
  <si>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</si>
  <si>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</si>
  <si>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</si>
  <si>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</si>
  <si>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</si>
  <si>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</si>
  <si>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</si>
  <si>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</si>
  <si>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</si>
  <si>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</si>
  <si>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</si>
  <si>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</si>
  <si>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</si>
  <si>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</si>
  <si>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</si>
  <si>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</si>
  <si>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</si>
  <si>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</si>
  <si>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</si>
  <si>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</si>
  <si>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</si>
  <si>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</si>
  <si>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</si>
  <si>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</si>
  <si>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</si>
  <si>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</si>
  <si>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</si>
  <si>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</si>
  <si>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</si>
  <si>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</si>
  <si>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</si>
  <si>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</si>
  <si>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</si>
  <si>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</si>
  <si>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</si>
  <si>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</si>
  <si>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</si>
  <si>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</si>
  <si>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</si>
  <si>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</si>
  <si>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</si>
  <si>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</si>
  <si>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</si>
  <si>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</si>
  <si>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</si>
  <si>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</si>
  <si>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</si>
  <si>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</si>
  <si>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</si>
  <si>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</si>
  <si>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</si>
  <si>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</si>
  <si>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</si>
  <si>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</si>
  <si>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</si>
  <si>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</si>
  <si>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</si>
  <si>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</si>
  <si>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</si>
  <si>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</si>
  <si>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</si>
  <si>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</si>
  <si>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</si>
  <si>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</si>
  <si>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</si>
  <si>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</si>
  <si>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</si>
  <si>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</si>
  <si>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</si>
  <si>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</si>
  <si>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</si>
  <si>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</si>
  <si>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</si>
  <si>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</si>
  <si>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</si>
  <si>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</si>
  <si>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</si>
  <si>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</si>
  <si>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</si>
  <si>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</si>
  <si>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</si>
  <si>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</si>
  <si>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</si>
  <si>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</si>
  <si>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</si>
  <si>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</si>
  <si>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</si>
  <si>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</si>
  <si>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</si>
  <si>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</si>
  <si>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</si>
  <si>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</si>
  <si>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</si>
  <si>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</si>
  <si>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</si>
  <si>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</si>
  <si>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</si>
  <si>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</si>
  <si>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</si>
  <si>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</si>
  <si>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</si>
  <si>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</si>
  <si>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</si>
  <si>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</si>
  <si>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</si>
  <si>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</si>
  <si>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</si>
  <si>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</si>
  <si>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</si>
  <si>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</si>
  <si>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</si>
  <si>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</si>
  <si>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</si>
  <si>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</si>
  <si>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</si>
  <si>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</si>
  <si>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</si>
  <si>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</si>
  <si>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</si>
  <si>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</si>
  <si>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</si>
  <si>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</si>
  <si>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</si>
  <si>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</si>
  <si>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</si>
  <si>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</si>
  <si>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</si>
  <si>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</si>
  <si>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</si>
  <si>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</si>
  <si>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</si>
  <si>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</si>
  <si>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</si>
  <si>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</si>
  <si>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</si>
  <si>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</si>
  <si>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</si>
  <si>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</si>
  <si>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</si>
  <si>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</si>
  <si>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</si>
  <si>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</si>
  <si>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</si>
  <si>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</si>
  <si>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</si>
  <si>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</si>
  <si>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</si>
  <si>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</si>
  <si>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</si>
  <si>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</si>
  <si>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</si>
  <si>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</si>
  <si>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</si>
  <si>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</si>
  <si>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</si>
  <si>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</si>
  <si>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</si>
  <si>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</si>
  <si>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</si>
  <si>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</si>
  <si>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</si>
  <si>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</si>
  <si>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</si>
  <si>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</si>
  <si>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</si>
  <si>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</si>
  <si>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</si>
  <si>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</si>
  <si>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</si>
  <si>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</si>
  <si>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</si>
  <si>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</si>
  <si>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</si>
  <si>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</si>
  <si>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</si>
  <si>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</si>
  <si>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</si>
  <si>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</si>
  <si>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</si>
  <si>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</si>
  <si>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</si>
  <si>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</si>
  <si>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</si>
  <si>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</si>
  <si>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</si>
  <si>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</si>
  <si>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</si>
  <si>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</si>
  <si>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</si>
  <si>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</si>
  <si>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</si>
  <si>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</si>
  <si>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</si>
  <si>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</si>
  <si>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</si>
  <si>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</si>
  <si>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</si>
  <si>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</si>
  <si>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</si>
  <si>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</si>
  <si>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</si>
  <si>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</si>
  <si>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</si>
  <si>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</si>
  <si>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</si>
  <si>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</si>
  <si>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</si>
  <si>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</si>
  <si>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</si>
  <si>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</si>
  <si>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</si>
  <si>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</si>
  <si>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</si>
  <si>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</si>
  <si>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</si>
  <si>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</si>
  <si>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</si>
  <si>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</si>
  <si>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</si>
  <si>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</si>
  <si>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</si>
  <si>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</si>
  <si>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</si>
  <si>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</si>
  <si>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</si>
  <si>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</si>
  <si>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</si>
  <si>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</si>
  <si>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</si>
  <si>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</si>
  <si>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</si>
  <si>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</si>
  <si>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</si>
  <si>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</si>
  <si>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</si>
  <si>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</si>
  <si>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</si>
  <si>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</si>
  <si>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</si>
  <si>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</si>
  <si>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</si>
  <si>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</si>
  <si>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</si>
  <si>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</si>
  <si>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</si>
  <si>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</si>
  <si>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</si>
  <si>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</si>
  <si>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</si>
  <si>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</si>
  <si>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</si>
  <si>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</si>
  <si>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</si>
  <si>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</si>
  <si>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</si>
  <si>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</si>
  <si>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</si>
  <si>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</si>
  <si>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</si>
  <si>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</si>
  <si>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</si>
  <si>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</si>
  <si>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</si>
  <si>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</si>
  <si>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</si>
  <si>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</si>
  <si>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</si>
  <si>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</si>
  <si>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</si>
  <si>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</si>
  <si>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</si>
  <si>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</si>
  <si>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</si>
  <si>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</si>
  <si>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</si>
  <si>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</si>
  <si>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</si>
  <si>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</si>
  <si>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</si>
  <si>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</si>
  <si>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</si>
  <si>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</si>
  <si>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</si>
  <si>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</si>
  <si>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</si>
  <si>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</si>
  <si>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</si>
  <si>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</si>
  <si>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</si>
  <si>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</si>
  <si>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</si>
  <si>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</si>
  <si>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</si>
  <si>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</si>
  <si>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</si>
  <si>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</si>
  <si>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</si>
  <si>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</si>
  <si>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</si>
  <si>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</si>
  <si>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</si>
  <si>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</si>
  <si>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</si>
  <si>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</si>
  <si>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</si>
  <si>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</si>
  <si>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</si>
  <si>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</si>
  <si>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</si>
  <si>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</si>
  <si>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</si>
  <si>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</si>
  <si>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</si>
  <si>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</si>
  <si>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</si>
  <si>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</si>
  <si>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</si>
  <si>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</si>
  <si>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</si>
  <si>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</si>
  <si>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</si>
  <si>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</si>
  <si>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</si>
  <si>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</si>
  <si>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</si>
  <si>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</si>
  <si>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</si>
  <si>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</si>
  <si>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</si>
  <si>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</si>
  <si>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</si>
  <si>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</si>
  <si>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</si>
  <si>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</si>
  <si>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</si>
  <si>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</si>
  <si>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</si>
  <si>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</si>
  <si>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</si>
  <si>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</si>
  <si>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</si>
  <si>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</si>
  <si>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</si>
  <si>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</si>
  <si>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</si>
  <si>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</si>
  <si>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</si>
  <si>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</si>
  <si>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</si>
  <si>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</si>
  <si>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</si>
  <si>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</si>
  <si>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</si>
  <si>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</si>
  <si>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</si>
  <si>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</si>
  <si>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</si>
  <si>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</si>
  <si>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</si>
  <si>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</si>
  <si>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</si>
  <si>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</si>
  <si>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</si>
  <si>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</si>
  <si>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</si>
  <si>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</si>
  <si>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</si>
  <si>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</si>
  <si>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</si>
  <si>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</si>
  <si>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</si>
  <si>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</si>
  <si>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</si>
  <si>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</si>
  <si>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</si>
  <si>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</si>
  <si>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</si>
  <si>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</si>
  <si>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</si>
  <si>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</si>
  <si>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</si>
  <si>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</si>
  <si>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</si>
  <si>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</si>
  <si>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</si>
  <si>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</si>
  <si>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</si>
  <si>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</si>
  <si>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</si>
  <si>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</si>
  <si>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</si>
  <si>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</si>
  <si>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</si>
  <si>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</si>
  <si>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</si>
  <si>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</si>
  <si>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</si>
  <si>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</si>
  <si>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</si>
  <si>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</si>
  <si>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</si>
  <si>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</si>
  <si>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</si>
  <si>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</si>
  <si>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</si>
  <si>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</si>
  <si>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</si>
  <si>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</si>
  <si>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</si>
  <si>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</si>
  <si>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</si>
  <si>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</si>
  <si>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</si>
  <si>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</si>
  <si>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</si>
  <si>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</si>
  <si>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</si>
  <si>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</si>
  <si>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</si>
  <si>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</si>
  <si>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</si>
  <si>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</si>
  <si>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</si>
  <si>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</si>
  <si>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</si>
  <si>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</si>
  <si>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</si>
  <si>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</si>
  <si>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</si>
  <si>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</si>
  <si>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</si>
  <si>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</si>
  <si>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</si>
  <si>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</si>
  <si>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</si>
  <si>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</si>
  <si>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</si>
  <si>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</si>
  <si>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</si>
  <si>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</si>
  <si>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</si>
  <si>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</si>
  <si>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</si>
  <si>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</si>
  <si>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</si>
  <si>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</si>
  <si>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</si>
  <si>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</si>
  <si>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</si>
  <si>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</si>
  <si>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</si>
  <si>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</si>
  <si>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</si>
  <si>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</si>
  <si>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</si>
  <si>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</si>
  <si>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</si>
  <si>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</si>
  <si>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</si>
  <si>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</si>
  <si>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</si>
  <si>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</si>
  <si>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</si>
  <si>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</si>
  <si>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</si>
  <si>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</si>
  <si>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</si>
  <si>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</si>
  <si>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</si>
  <si>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</si>
  <si>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</si>
  <si>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</si>
  <si>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</si>
  <si>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</si>
  <si>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</si>
  <si>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</si>
  <si>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</si>
  <si>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</si>
  <si>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</si>
  <si>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</si>
  <si>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</si>
  <si>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</si>
  <si>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</si>
  <si>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</si>
  <si>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</si>
  <si>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</si>
  <si>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</si>
  <si>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</si>
  <si>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</si>
  <si>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</si>
  <si>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</si>
  <si>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</si>
  <si>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</si>
  <si>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</si>
  <si>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</si>
  <si>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</si>
  <si>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</si>
  <si>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</si>
  <si>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</si>
  <si>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</si>
  <si>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</si>
  <si>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</si>
  <si>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</si>
  <si>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</si>
  <si>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</si>
  <si>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</si>
  <si>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</si>
  <si>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</si>
  <si>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</si>
  <si>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</si>
  <si>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</si>
  <si>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</si>
  <si>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</si>
  <si>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</si>
  <si>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</si>
  <si>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</si>
  <si>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</si>
  <si>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</si>
  <si>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</si>
  <si>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</si>
  <si>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</si>
  <si>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</si>
  <si>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</si>
  <si>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</si>
  <si>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</si>
  <si>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</si>
  <si>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</si>
  <si>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</si>
  <si>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</si>
  <si>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</si>
  <si>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</si>
  <si>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</si>
  <si>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</si>
  <si>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</si>
  <si>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</si>
  <si>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</si>
  <si>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</si>
  <si>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</si>
  <si>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</si>
  <si>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</si>
  <si>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</si>
  <si>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</si>
  <si>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</si>
  <si>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</si>
  <si>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</si>
  <si>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</si>
  <si>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</si>
  <si>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</si>
  <si>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</si>
  <si>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</si>
  <si>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</si>
  <si>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</si>
  <si>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</si>
  <si>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</si>
  <si>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</si>
  <si>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</si>
  <si>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</si>
  <si>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</si>
  <si>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</si>
  <si>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</si>
  <si>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</si>
  <si>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</si>
  <si>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</si>
  <si>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</si>
  <si>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</si>
  <si>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</si>
  <si>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</si>
  <si>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</si>
  <si>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</si>
  <si>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</si>
  <si>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</si>
  <si>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</si>
  <si>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</si>
  <si>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</si>
  <si>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</si>
  <si>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</si>
  <si>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</si>
  <si>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</si>
  <si>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</si>
  <si>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</si>
  <si>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</si>
  <si>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</si>
  <si>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</si>
  <si>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</si>
  <si>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</si>
  <si>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</si>
  <si>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</si>
  <si>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</si>
  <si>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</si>
  <si>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</si>
  <si>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</si>
  <si>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</si>
  <si>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</si>
  <si>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</si>
  <si>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</si>
  <si>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</si>
  <si>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</si>
  <si>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</si>
  <si>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</si>
  <si>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</si>
  <si>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</si>
  <si>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</si>
  <si>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</si>
  <si>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</si>
  <si>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</si>
  <si>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</si>
  <si>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</si>
  <si>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</si>
  <si>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</si>
  <si>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</si>
  <si>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</si>
  <si>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</si>
  <si>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</si>
  <si>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</si>
  <si>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</si>
  <si>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</si>
  <si>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</si>
  <si>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</si>
  <si>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</si>
  <si>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</si>
  <si>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</si>
  <si>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</si>
  <si>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</si>
  <si>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</si>
  <si>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</si>
  <si>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</si>
  <si>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</si>
  <si>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</si>
  <si>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</si>
  <si>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</si>
  <si>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</si>
  <si>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</si>
  <si>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</si>
  <si>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</si>
  <si>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</si>
  <si>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</si>
  <si>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</si>
  <si>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</si>
  <si>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</si>
  <si>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</si>
  <si>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</si>
  <si>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</si>
  <si>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</si>
  <si>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</si>
  <si>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</si>
  <si>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</si>
  <si>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</si>
  <si>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</si>
  <si>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</si>
  <si>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</si>
  <si>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</si>
  <si>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</si>
  <si>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</si>
  <si>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</si>
  <si>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</si>
  <si>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</si>
  <si>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</si>
  <si>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</si>
  <si>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</si>
  <si>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</si>
  <si>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</si>
  <si>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</si>
  <si>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</si>
  <si>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</si>
  <si>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</si>
  <si>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</si>
  <si>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</si>
  <si>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</si>
  <si>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</si>
  <si>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</si>
  <si>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</si>
  <si>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</si>
  <si>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</si>
  <si>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</si>
  <si>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</si>
  <si>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</si>
  <si>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</si>
  <si>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</si>
  <si>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</si>
  <si>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</si>
  <si>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</si>
  <si>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</si>
  <si>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</si>
  <si>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</si>
  <si>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</si>
  <si>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</si>
  <si>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</si>
  <si>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</si>
  <si>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</si>
  <si>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</si>
  <si>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</si>
  <si>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</si>
  <si>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</si>
  <si>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</si>
  <si>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</si>
  <si>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</si>
  <si>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</si>
  <si>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</si>
  <si>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</si>
  <si>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</si>
  <si>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</si>
  <si>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</si>
  <si>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</si>
  <si>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</si>
  <si>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</si>
  <si>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</si>
  <si>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</si>
  <si>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</si>
  <si>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</si>
  <si>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</si>
  <si>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</si>
  <si>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</si>
  <si>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</si>
  <si>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</si>
  <si>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</si>
  <si>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</si>
  <si>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</si>
  <si>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</si>
  <si>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</si>
  <si>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</si>
  <si>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</si>
  <si>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</si>
  <si>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</si>
  <si>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</si>
  <si>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</si>
  <si>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</si>
  <si>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</si>
  <si>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</si>
  <si>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</si>
  <si>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</si>
  <si>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</si>
  <si>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</si>
  <si>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</si>
  <si>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</si>
  <si>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</si>
  <si>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</si>
  <si>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</si>
  <si>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</si>
  <si>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</si>
  <si>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</si>
  <si>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</si>
  <si>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</si>
  <si>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</si>
  <si>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</si>
  <si>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</si>
  <si>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</si>
  <si>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</si>
  <si>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</si>
  <si>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</si>
  <si>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</si>
  <si>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</si>
  <si>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</si>
  <si>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</si>
  <si>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</si>
  <si>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</si>
  <si>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</si>
  <si>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</si>
  <si>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</si>
  <si>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</si>
  <si>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</si>
  <si>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</si>
  <si>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</si>
  <si>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</si>
  <si>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</si>
  <si>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</si>
  <si>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</si>
  <si>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</si>
  <si>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</si>
  <si>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</si>
  <si>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</si>
  <si>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</si>
  <si>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</si>
  <si>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</si>
  <si>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</si>
  <si>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</si>
  <si>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</si>
  <si>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</si>
  <si>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</si>
  <si>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</si>
  <si>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</si>
  <si>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</si>
  <si>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</si>
  <si>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</si>
  <si>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</si>
  <si>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</si>
  <si>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</si>
  <si>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</si>
  <si>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</si>
  <si>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</si>
  <si>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</si>
  <si>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</si>
  <si>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</si>
  <si>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</si>
  <si>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</si>
  <si>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</si>
  <si>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</si>
  <si>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</si>
  <si>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</si>
  <si>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</si>
  <si>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</si>
  <si>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</si>
  <si>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</si>
  <si>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</si>
  <si>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</si>
  <si>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</si>
  <si>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</si>
  <si>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</si>
  <si>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</si>
  <si>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</si>
  <si>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</si>
  <si>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</si>
  <si>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</si>
  <si>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</si>
  <si>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</si>
  <si>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</si>
  <si>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</si>
  <si>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</si>
  <si>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</si>
  <si>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</si>
  <si>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</si>
  <si>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</si>
  <si>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</si>
  <si>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</si>
  <si>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</si>
  <si>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</si>
  <si>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</si>
  <si>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</si>
  <si>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</si>
  <si>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</si>
  <si>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</si>
  <si>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</si>
  <si>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</si>
  <si>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</si>
  <si>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</si>
  <si>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</si>
  <si>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</si>
  <si>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</si>
  <si>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</si>
  <si>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</si>
  <si>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</si>
  <si>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</si>
  <si>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</si>
  <si>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</si>
  <si>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</si>
  <si>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</si>
  <si>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</si>
  <si>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</si>
  <si>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</si>
  <si>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</si>
  <si>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</si>
  <si>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</si>
  <si>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</si>
  <si>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</si>
  <si>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</si>
  <si>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</si>
  <si>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</si>
  <si>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</si>
  <si>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</si>
  <si>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</si>
  <si>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</si>
  <si>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</si>
  <si>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</si>
  <si>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</si>
  <si>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</si>
  <si>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</si>
  <si>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</si>
  <si>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</si>
  <si>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</si>
  <si>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</si>
  <si>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</si>
  <si>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</si>
  <si>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</si>
  <si>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</si>
  <si>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</si>
  <si>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</si>
  <si>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</si>
  <si>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</si>
  <si>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</si>
  <si>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</si>
  <si>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</si>
  <si>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</si>
  <si>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</si>
  <si>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</si>
  <si>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</si>
  <si>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</si>
  <si>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</si>
  <si>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</si>
  <si>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</si>
  <si>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</si>
  <si>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</si>
  <si>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</si>
  <si>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</si>
  <si>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</si>
  <si>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</si>
  <si>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</si>
  <si>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</si>
  <si>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</si>
  <si>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</si>
  <si>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</si>
  <si>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</si>
  <si>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</si>
  <si>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</si>
  <si>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</si>
  <si>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</si>
  <si>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</si>
  <si>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</si>
  <si>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</si>
  <si>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</si>
  <si>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</si>
  <si>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</si>
  <si>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</si>
  <si>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</si>
  <si>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</si>
  <si>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</si>
  <si>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</si>
  <si>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</si>
  <si>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</si>
  <si>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</si>
  <si>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</si>
  <si>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</si>
  <si>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</si>
  <si>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</si>
  <si>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</si>
  <si>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</si>
  <si>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</si>
  <si>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</si>
  <si>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</si>
  <si>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</si>
  <si>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</si>
  <si>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</si>
  <si>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</si>
  <si>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</si>
  <si>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</si>
  <si>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</si>
  <si>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</si>
  <si>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</si>
  <si>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</si>
  <si>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</si>
  <si>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</si>
  <si>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</si>
  <si>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</si>
  <si>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</si>
  <si>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</si>
  <si>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</si>
  <si>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</si>
  <si>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</si>
  <si>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</si>
  <si>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</si>
  <si>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</si>
  <si>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</si>
  <si>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</si>
  <si>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</si>
  <si>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</si>
  <si>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</si>
  <si>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</si>
  <si>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</si>
  <si>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</si>
  <si>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</si>
  <si>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</si>
  <si>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</si>
  <si>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</si>
  <si>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</si>
  <si>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</si>
  <si>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</si>
  <si>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</si>
  <si>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</si>
  <si>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</si>
  <si>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</si>
  <si>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</si>
  <si>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</si>
  <si>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</si>
  <si>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</si>
  <si>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</si>
  <si>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</si>
  <si>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</si>
  <si>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</si>
  <si>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</si>
  <si>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</si>
  <si>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</si>
  <si>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</si>
  <si>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</si>
  <si>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</si>
  <si>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</si>
  <si>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</si>
  <si>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</si>
  <si>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</si>
  <si>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</si>
  <si>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</si>
  <si>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</si>
  <si>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</si>
  <si>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</si>
  <si>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</si>
  <si>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</si>
  <si>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</si>
  <si>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</si>
  <si>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</si>
  <si>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</si>
  <si>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</si>
  <si>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</si>
  <si>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</si>
  <si>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</si>
  <si>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</si>
  <si>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</si>
  <si>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</si>
  <si>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</si>
  <si>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</si>
  <si>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</si>
  <si>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</si>
  <si>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</si>
  <si>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</si>
  <si>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</si>
  <si>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</si>
  <si>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</si>
  <si>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</si>
  <si>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</si>
  <si>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</si>
  <si>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</si>
  <si>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</si>
  <si>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</si>
  <si>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</si>
  <si>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</si>
  <si>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</si>
  <si>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</si>
  <si>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</si>
  <si>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</si>
  <si>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</si>
  <si>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</si>
  <si>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</si>
  <si>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</si>
  <si>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</si>
  <si>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</si>
  <si>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</si>
  <si>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</si>
  <si>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</si>
  <si>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</si>
  <si>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</si>
  <si>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</si>
  <si>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</si>
  <si>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</si>
  <si>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</si>
  <si>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</si>
  <si>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</si>
  <si>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</si>
  <si>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</si>
  <si>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</si>
  <si>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</si>
  <si>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</si>
  <si>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</si>
  <si>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</si>
  <si>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</si>
  <si>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</si>
  <si>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</si>
  <si>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</si>
  <si>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</si>
  <si>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</si>
  <si>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</si>
  <si>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</si>
  <si>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</si>
  <si>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</si>
  <si>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</si>
  <si>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</si>
  <si>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</si>
  <si>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</si>
  <si>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</si>
  <si>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</si>
  <si>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</si>
  <si>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</si>
  <si>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</si>
  <si>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</si>
  <si>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</si>
  <si>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</si>
  <si>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</si>
  <si>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</si>
  <si>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</si>
  <si>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</si>
  <si>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</si>
  <si>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</si>
  <si>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</si>
  <si>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</si>
  <si>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</si>
  <si>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</si>
  <si>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</si>
  <si>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</si>
  <si>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</si>
  <si>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</si>
  <si>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</si>
  <si>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</si>
  <si>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</si>
  <si>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</si>
  <si>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</si>
  <si>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</si>
  <si>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</si>
  <si>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</si>
  <si>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</si>
  <si>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</si>
  <si>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</si>
  <si>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</si>
  <si>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</si>
  <si>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</si>
  <si>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</si>
  <si>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</si>
  <si>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</si>
  <si>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</si>
  <si>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</si>
  <si>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</si>
  <si>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</si>
  <si>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</si>
  <si>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</si>
  <si>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</si>
  <si>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</si>
  <si>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</si>
  <si>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</si>
  <si>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</si>
  <si>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</si>
  <si>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</si>
  <si>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</si>
  <si>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</si>
  <si>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</si>
  <si>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</si>
  <si>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</si>
  <si>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</si>
  <si>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</si>
  <si>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</si>
  <si>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</si>
  <si>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</si>
  <si>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</si>
  <si>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</si>
  <si>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</si>
  <si>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</si>
  <si>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</si>
  <si>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</si>
  <si>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</si>
  <si>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</si>
  <si>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</si>
  <si>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</si>
  <si>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</si>
  <si>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</si>
  <si>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</si>
  <si>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</si>
  <si>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</si>
  <si>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</si>
  <si>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</si>
  <si>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</si>
  <si>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</si>
  <si>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</si>
  <si>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</si>
  <si>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</si>
  <si>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</si>
  <si>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</si>
  <si>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</si>
  <si>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</si>
  <si>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</si>
  <si>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</si>
  <si>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</si>
  <si>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</si>
  <si>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</si>
  <si>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</si>
  <si>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</si>
  <si>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</si>
  <si>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</si>
  <si>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</si>
  <si>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</si>
  <si>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</si>
  <si>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</si>
  <si>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</si>
  <si>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</si>
  <si>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</si>
  <si>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</si>
  <si>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</si>
  <si>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</si>
  <si>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</si>
  <si>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</si>
  <si>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</si>
  <si>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</si>
  <si>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</si>
  <si>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</si>
  <si>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</si>
  <si>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</si>
  <si>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</si>
  <si>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</si>
  <si>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</si>
  <si>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</si>
  <si>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</si>
  <si>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</si>
  <si>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</si>
  <si>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</si>
  <si>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</si>
  <si>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</si>
  <si>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</si>
  <si>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</si>
  <si>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</si>
  <si>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</si>
  <si>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</si>
  <si>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</si>
  <si>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</si>
  <si>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</si>
  <si>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</si>
  <si>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</si>
  <si>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</si>
  <si>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</si>
  <si>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</si>
  <si>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</si>
  <si>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</si>
  <si>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</si>
  <si>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</si>
  <si>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</si>
  <si>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</si>
  <si>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</si>
  <si>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</si>
  <si>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</si>
  <si>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</si>
  <si>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</si>
  <si>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</si>
  <si>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</si>
  <si>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</si>
  <si>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</si>
  <si>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</si>
  <si>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</si>
  <si>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</si>
  <si>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</si>
  <si>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</si>
  <si>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</si>
  <si>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</si>
  <si>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</si>
  <si>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</si>
  <si>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</si>
  <si>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</si>
  <si>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</si>
  <si>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</si>
  <si>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</si>
  <si>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</si>
  <si>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</si>
  <si>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</si>
  <si>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</si>
  <si>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</si>
  <si>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</si>
  <si>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</si>
  <si>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</si>
  <si>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</si>
  <si>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</si>
  <si>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</si>
  <si>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</si>
  <si>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</si>
  <si>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</si>
  <si>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</si>
  <si>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</si>
  <si>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</si>
  <si>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</si>
  <si>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</si>
  <si>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</si>
  <si>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</si>
  <si>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</si>
  <si>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</si>
  <si>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</si>
  <si>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</si>
  <si>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</si>
  <si>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</si>
  <si>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</si>
  <si>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</si>
  <si>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</si>
  <si>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</si>
  <si>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</si>
  <si>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</si>
  <si>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</si>
  <si>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</si>
  <si>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</si>
  <si>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</si>
  <si>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</si>
  <si>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</si>
  <si>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</si>
  <si>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</si>
  <si>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</si>
  <si>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</si>
  <si>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</si>
  <si>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</si>
  <si>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</si>
  <si>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</si>
  <si>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</si>
  <si>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</si>
  <si>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</si>
  <si>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</si>
  <si>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</si>
  <si>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</si>
  <si>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</si>
  <si>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</si>
  <si>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</si>
  <si>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</si>
  <si>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</si>
  <si>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</si>
  <si>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</si>
  <si>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</si>
  <si>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</si>
  <si>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</si>
  <si>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</si>
  <si>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</si>
  <si>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</si>
  <si>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</si>
  <si>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</si>
  <si>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</si>
  <si>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</si>
  <si>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</si>
  <si>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</si>
  <si>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</si>
  <si>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</si>
  <si>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</si>
  <si>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</si>
  <si>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</si>
  <si>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</si>
  <si>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</si>
  <si>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</si>
  <si>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</si>
  <si>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</si>
  <si>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</si>
  <si>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</si>
  <si>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</si>
  <si>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</si>
  <si>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</si>
  <si>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</si>
  <si>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</si>
  <si>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</si>
  <si>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</si>
  <si>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</si>
  <si>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</si>
  <si>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</si>
  <si>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</si>
  <si>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</si>
  <si>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</si>
  <si>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</si>
  <si>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</si>
  <si>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</si>
  <si>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</si>
  <si>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</si>
  <si>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</si>
  <si>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</si>
  <si>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</si>
  <si>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</si>
  <si>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</si>
  <si>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</si>
  <si>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</si>
  <si>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</si>
  <si>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</si>
  <si>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</si>
  <si>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</si>
  <si>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</si>
  <si>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</si>
  <si>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</si>
  <si>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</si>
  <si>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</si>
  <si>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</si>
  <si>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</si>
  <si>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</si>
  <si>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</si>
  <si>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</si>
  <si>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</si>
  <si>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</si>
  <si>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</si>
  <si>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</si>
  <si>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</si>
  <si>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</si>
  <si>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</si>
  <si>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</si>
  <si>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</si>
  <si>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</si>
  <si>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</si>
  <si>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</si>
  <si>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</si>
  <si>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</si>
  <si>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</si>
  <si>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</si>
  <si>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</si>
  <si>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</si>
  <si>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</si>
  <si>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</si>
  <si>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</si>
  <si>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</si>
  <si>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</si>
  <si>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</si>
  <si>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</si>
  <si>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</si>
  <si>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</si>
  <si>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</si>
  <si>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</si>
  <si>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</si>
  <si>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</si>
  <si>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</si>
  <si>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</si>
  <si>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</si>
  <si>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</si>
  <si>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</si>
  <si>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</si>
  <si>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</si>
  <si>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</si>
  <si>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</si>
  <si>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</si>
  <si>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</si>
  <si>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</si>
  <si>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</si>
  <si>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</si>
  <si>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</si>
  <si>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</si>
  <si>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</si>
  <si>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</si>
  <si>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</si>
  <si>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</si>
  <si>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</si>
  <si>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</si>
  <si>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</si>
  <si>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</si>
  <si>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</si>
  <si>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</si>
  <si>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</si>
  <si>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</si>
  <si>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</si>
  <si>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</si>
  <si>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</si>
  <si>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</si>
  <si>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</si>
  <si>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</si>
  <si>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</si>
  <si>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</si>
  <si>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</si>
  <si>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</si>
  <si>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</si>
  <si>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</si>
  <si>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</si>
  <si>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</si>
  <si>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</si>
  <si>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</si>
  <si>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</si>
  <si>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</si>
  <si>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</si>
  <si>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</si>
  <si>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</si>
  <si>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</si>
  <si>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</si>
  <si>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</si>
  <si>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</si>
  <si>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</si>
  <si>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</si>
  <si>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</si>
  <si>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</si>
  <si>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</si>
  <si>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</si>
  <si>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</si>
  <si>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</si>
  <si>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</si>
  <si>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</si>
  <si>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</si>
  <si>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</si>
  <si>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</si>
  <si>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</si>
  <si>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</si>
  <si>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</si>
  <si>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</si>
  <si>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</si>
  <si>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</si>
  <si>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</si>
  <si>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</si>
  <si>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</si>
  <si>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</si>
  <si>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</si>
  <si>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</si>
  <si>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</si>
  <si>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</si>
  <si>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</si>
  <si>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</si>
  <si>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</si>
  <si>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</si>
  <si>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</si>
  <si>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</si>
  <si>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</si>
  <si>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</si>
  <si>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</si>
  <si>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</si>
  <si>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</si>
  <si>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</si>
  <si>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</si>
  <si>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</si>
  <si>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</si>
  <si>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</si>
  <si>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</si>
  <si>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</si>
  <si>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</si>
  <si>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</si>
  <si>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</si>
  <si>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</si>
  <si>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</si>
  <si>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</si>
  <si>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</si>
  <si>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</si>
  <si>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</si>
  <si>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</si>
  <si>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</si>
  <si>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</si>
  <si>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</si>
  <si>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</si>
  <si>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</si>
  <si>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</si>
  <si>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</si>
  <si>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</si>
  <si>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</si>
  <si>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</si>
  <si>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</si>
  <si>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</si>
  <si>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</si>
  <si>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</si>
  <si>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</si>
  <si>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</si>
  <si>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</si>
  <si>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</si>
  <si>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</si>
  <si>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</si>
  <si>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</si>
  <si>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</si>
  <si>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</si>
  <si>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</si>
  <si>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</si>
  <si>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</si>
  <si>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</si>
  <si>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</si>
  <si>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</si>
  <si>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</si>
  <si>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</si>
  <si>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</si>
  <si>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</si>
  <si>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</si>
  <si>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</si>
  <si>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</si>
  <si>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</si>
  <si>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</si>
  <si>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</si>
  <si>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</si>
  <si>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</si>
  <si>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</si>
  <si>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</si>
  <si>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</si>
  <si>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</si>
  <si>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</si>
  <si>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</si>
  <si>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</si>
  <si>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</si>
  <si>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</si>
  <si>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</si>
  <si>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</si>
  <si>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</si>
  <si>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</si>
  <si>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</si>
  <si>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</si>
  <si>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</si>
  <si>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</si>
  <si>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</si>
  <si>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</si>
  <si>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</si>
  <si>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</si>
  <si>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</si>
  <si>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</si>
  <si>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</si>
  <si>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</si>
  <si>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</si>
  <si>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</si>
  <si>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</si>
  <si>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</si>
  <si>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</si>
  <si>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</si>
  <si>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</si>
  <si>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</si>
  <si>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</si>
  <si>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</si>
  <si>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</si>
  <si>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</si>
  <si>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</si>
  <si>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</si>
  <si>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</si>
  <si>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</si>
  <si>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</si>
  <si>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</si>
  <si>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</si>
  <si>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</si>
  <si>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</si>
  <si>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</si>
  <si>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</si>
  <si>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</si>
  <si>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</si>
  <si>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</si>
  <si>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</si>
  <si>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</si>
  <si>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</si>
  <si>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</si>
  <si>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</si>
  <si>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</si>
  <si>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</si>
  <si>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</si>
  <si>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</si>
  <si>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</si>
  <si>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</si>
  <si>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</si>
  <si>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</si>
  <si>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</si>
  <si>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</si>
  <si>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</si>
  <si>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</si>
  <si>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</si>
  <si>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</si>
  <si>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</si>
  <si>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</si>
  <si>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</si>
  <si>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</si>
  <si>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</si>
  <si>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</si>
  <si>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</si>
  <si>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</si>
  <si>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</si>
  <si>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</si>
  <si>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</si>
  <si>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</si>
  <si>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</si>
  <si>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</si>
  <si>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</si>
  <si>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</si>
  <si>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</si>
  <si>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</si>
  <si>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</si>
  <si>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</si>
  <si>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</si>
  <si>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</si>
  <si>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</si>
  <si>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</si>
  <si>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</si>
  <si>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</si>
  <si>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</si>
  <si>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</si>
  <si>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</si>
  <si>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</si>
  <si>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</si>
  <si>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</si>
  <si>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</si>
  <si>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</si>
  <si>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</si>
  <si>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</si>
  <si>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</si>
  <si>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</si>
  <si>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</si>
  <si>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</si>
  <si>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</si>
  <si>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</si>
  <si>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</si>
  <si>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</si>
  <si>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</si>
  <si>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</si>
  <si>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</si>
  <si>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</si>
  <si>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</si>
  <si>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</si>
  <si>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</si>
  <si>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</si>
  <si>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</si>
  <si>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</si>
  <si>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</si>
  <si>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</si>
  <si>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</si>
  <si>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</si>
  <si>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</si>
  <si>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</si>
  <si>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</si>
  <si>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</si>
  <si>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</si>
  <si>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</si>
  <si>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</si>
  <si>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</si>
  <si>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</si>
  <si>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</si>
  <si>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</si>
  <si>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</si>
  <si>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</si>
  <si>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</si>
  <si>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</si>
  <si>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</si>
  <si>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</si>
  <si>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</si>
  <si>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</si>
  <si>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</si>
  <si>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</si>
  <si>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</si>
  <si>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</si>
  <si>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</si>
  <si>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</si>
  <si>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</si>
  <si>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</si>
  <si>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</si>
  <si>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</si>
  <si>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</si>
  <si>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</si>
  <si>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</si>
  <si>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</si>
  <si>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</si>
  <si>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XMA Corporation</t>
  </si>
  <si>
    <t>134499123</t>
  </si>
  <si>
    <t>Dun &amp; Bradstreet</t>
  </si>
  <si>
    <t>7 Perimeter Road, Manchester NH 03103</t>
  </si>
  <si>
    <t xml:space="preserve">Amy Campbell		</t>
  </si>
  <si>
    <t>acampbell@xmacorp.com</t>
  </si>
  <si>
    <t xml:space="preserve">(603) 222-2256	</t>
  </si>
  <si>
    <t xml:space="preserve">Marc E. Smith	</t>
  </si>
  <si>
    <t>President / CEO</t>
  </si>
  <si>
    <t>msmith@xmacorp.com</t>
  </si>
  <si>
    <t>https://xmacorplegalandprivacy.com/</t>
  </si>
  <si>
    <t>CFSI</t>
  </si>
  <si>
    <t>255 John L Dietsch Blvd</t>
  </si>
  <si>
    <t>Naoshima</t>
  </si>
  <si>
    <t>Umicore Brasil Ltda.</t>
  </si>
  <si>
    <t>CID001977</t>
  </si>
  <si>
    <t>Guarulhos</t>
  </si>
  <si>
    <t>CID000092</t>
  </si>
  <si>
    <t>Huichang Jinshunda Tin Co., Ltd.</t>
  </si>
  <si>
    <t>CID000760</t>
  </si>
  <si>
    <t>27 JALAN PANTAI</t>
  </si>
  <si>
    <t>Asago</t>
  </si>
  <si>
    <t>PT Timah (Persero) Tbk Kundur</t>
  </si>
  <si>
    <t>80 Moo 8 Sakdidej Road</t>
  </si>
  <si>
    <t>Fujian Jinxin Tungsten Co., Ltd.</t>
  </si>
  <si>
    <t>CID000499</t>
  </si>
  <si>
    <t>Yanshi</t>
  </si>
  <si>
    <t>Tejing (Vietnam) Tungsten Co., Ltd.</t>
  </si>
  <si>
    <t>CID001889</t>
  </si>
  <si>
    <t>Halong City</t>
  </si>
  <si>
    <t>Hunan Chuangda Vanadium Tungsten Co., Ltd. Wuji</t>
  </si>
  <si>
    <t>CID002579</t>
  </si>
  <si>
    <t>Woltech Korea Co., Ltd.</t>
  </si>
  <si>
    <t>CID002843</t>
  </si>
  <si>
    <t>Gyeongju-si</t>
  </si>
  <si>
    <t>Hunan Litian Tungsten Industry Co., Ltd.</t>
  </si>
  <si>
    <t>CID003182</t>
  </si>
  <si>
    <t>Yiyang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</si>
</sst>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indexed="12"/>
      <name val="Cambria"/>
      <family val="3"/>
      <scheme val="major"/>
    </font>
    <font>
      <sz val="12"/>
      <name val="Cambria"/>
      <family val="3"/>
      <scheme val="major"/>
    </font>
    <font>
      <u/>
      <sz val="10"/>
      <color indexed="12"/>
      <name val="Cambria"/>
      <family val="3"/>
      <scheme val="major"/>
    </font>
    <font>
      <sz val="10"/>
      <name val="Cambria"/>
      <family val="3"/>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45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2" fillId="0" borderId="0" xfId="0" applyFont="1"/>
    <xf numFmtId="164"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89"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6"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97" fillId="33" borderId="61" xfId="487" applyNumberFormat="1" applyFont="1" applyFill="1" applyBorder="1" applyAlignment="1" applyProtection="1">
      <alignment horizontal="left" vertical="center" wrapText="1"/>
      <protection locked="0"/>
    </xf>
    <xf numFmtId="49" fontId="98" fillId="33" borderId="10" xfId="0" applyNumberFormat="1" applyFont="1" applyFill="1" applyBorder="1" applyAlignment="1" applyProtection="1">
      <alignment horizontal="left" vertical="center" wrapText="1"/>
      <protection locked="0"/>
    </xf>
    <xf numFmtId="49" fontId="98"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99" fillId="33" borderId="61" xfId="487" applyNumberFormat="1" applyFont="1" applyFill="1" applyBorder="1" applyAlignment="1" applyProtection="1">
      <alignment horizontal="left" vertical="center" wrapText="1"/>
      <protection locked="0"/>
    </xf>
    <xf numFmtId="0" fontId="100" fillId="33" borderId="10" xfId="0" applyFont="1" applyFill="1" applyBorder="1" applyAlignment="1" applyProtection="1">
      <alignment horizontal="left" vertical="center" wrapText="1"/>
      <protection locked="0"/>
    </xf>
    <xf numFmtId="0" fontId="100" fillId="33" borderId="37" xfId="0"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3">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xmacorplegalandprivacy.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75">
      <c r="A4" s="356"/>
      <c r="B4" s="38" t="s">
        <v>849</v>
      </c>
      <c r="C4" s="7"/>
      <c r="D4" s="201"/>
      <c r="E4" s="3"/>
      <c r="F4" s="7"/>
      <c r="G4" s="31"/>
    </row>
    <row r="5" spans="1:7">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33.75">
      <c r="A13" s="356"/>
      <c r="B13" s="2">
        <v>1</v>
      </c>
      <c r="C13" s="34" t="s">
        <v>1088</v>
      </c>
      <c r="D13" s="36" t="s">
        <v>876</v>
      </c>
      <c r="E13" s="187" t="s">
        <v>853</v>
      </c>
      <c r="F13" s="187"/>
      <c r="G13" s="31"/>
    </row>
    <row r="14" spans="1:7" ht="33.75">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650000000000006" customHeight="1">
      <c r="A29" s="356"/>
      <c r="B29" s="372"/>
      <c r="C29" s="363"/>
      <c r="D29" s="369"/>
      <c r="E29" s="366"/>
      <c r="F29" s="189" t="s">
        <v>61</v>
      </c>
      <c r="G29" s="31"/>
    </row>
    <row r="30" spans="1:7" ht="62.6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6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26.75">
      <c r="A36" s="356"/>
      <c r="B36" s="373"/>
      <c r="C36" s="364"/>
      <c r="D36" s="370"/>
      <c r="E36" s="367"/>
      <c r="F36" s="190" t="s">
        <v>69</v>
      </c>
      <c r="G36" s="31"/>
    </row>
    <row r="37" spans="1:7" ht="112.5">
      <c r="A37" s="356"/>
      <c r="B37" s="163">
        <v>3.01</v>
      </c>
      <c r="C37" s="164" t="s">
        <v>70</v>
      </c>
      <c r="D37" s="36" t="s">
        <v>2268</v>
      </c>
      <c r="E37" s="191" t="s">
        <v>1328</v>
      </c>
      <c r="F37" s="192" t="s">
        <v>1434</v>
      </c>
      <c r="G37" s="31"/>
    </row>
    <row r="38" spans="1:7" ht="101.25">
      <c r="A38" s="356"/>
      <c r="B38" s="163">
        <v>3.02</v>
      </c>
      <c r="C38" s="164" t="s">
        <v>1361</v>
      </c>
      <c r="D38" s="36" t="s">
        <v>2269</v>
      </c>
      <c r="E38" s="191" t="s">
        <v>1376</v>
      </c>
      <c r="F38" s="192" t="s">
        <v>1435</v>
      </c>
      <c r="G38" s="31"/>
    </row>
    <row r="39" spans="1:7" ht="101.25">
      <c r="A39" s="356"/>
      <c r="B39" s="173">
        <v>4</v>
      </c>
      <c r="C39" s="172" t="s">
        <v>1531</v>
      </c>
      <c r="D39" s="36" t="s">
        <v>2270</v>
      </c>
      <c r="E39" s="34" t="s">
        <v>2213</v>
      </c>
      <c r="F39" s="34" t="s">
        <v>1532</v>
      </c>
      <c r="G39" s="31"/>
    </row>
    <row r="40" spans="1:7" ht="56.25">
      <c r="A40" s="356"/>
      <c r="B40" s="163">
        <v>4.01</v>
      </c>
      <c r="C40" s="172" t="s">
        <v>1531</v>
      </c>
      <c r="D40" s="36" t="s">
        <v>2272</v>
      </c>
      <c r="E40" s="34" t="s">
        <v>2227</v>
      </c>
      <c r="F40" s="34" t="s">
        <v>2231</v>
      </c>
      <c r="G40" s="31"/>
    </row>
    <row r="41" spans="1:7" ht="56.25">
      <c r="A41" s="356"/>
      <c r="B41" s="163" t="s">
        <v>2259</v>
      </c>
      <c r="C41" s="172" t="s">
        <v>1531</v>
      </c>
      <c r="D41" s="36" t="s">
        <v>2271</v>
      </c>
      <c r="E41" s="34" t="s">
        <v>2262</v>
      </c>
      <c r="F41" s="34" t="s">
        <v>2260</v>
      </c>
      <c r="G41" s="31"/>
    </row>
    <row r="42" spans="1:7" ht="56.25">
      <c r="A42" s="356"/>
      <c r="B42" s="163" t="s">
        <v>2295</v>
      </c>
      <c r="C42" s="172" t="s">
        <v>1531</v>
      </c>
      <c r="D42" s="36" t="s">
        <v>2302</v>
      </c>
      <c r="E42" s="34" t="s">
        <v>2261</v>
      </c>
      <c r="F42" s="34" t="s">
        <v>2296</v>
      </c>
      <c r="G42" s="31"/>
    </row>
    <row r="43" spans="1:7" ht="123.75">
      <c r="A43" s="356"/>
      <c r="B43" s="184">
        <v>4.0999999999999996</v>
      </c>
      <c r="C43" s="172" t="s">
        <v>2301</v>
      </c>
      <c r="D43" s="185">
        <v>42867</v>
      </c>
      <c r="E43" s="193" t="s">
        <v>2304</v>
      </c>
      <c r="F43" s="34" t="s">
        <v>2303</v>
      </c>
      <c r="G43" s="31"/>
    </row>
    <row r="44" spans="1:7" ht="78.75">
      <c r="A44" s="356"/>
      <c r="B44" s="184">
        <v>4.2</v>
      </c>
      <c r="C44" s="172" t="s">
        <v>2301</v>
      </c>
      <c r="D44" s="185">
        <v>42704</v>
      </c>
      <c r="E44" s="193" t="s">
        <v>2503</v>
      </c>
      <c r="F44" s="34" t="s">
        <v>2478</v>
      </c>
      <c r="G44" s="31"/>
    </row>
    <row r="45" spans="1:7" ht="157.5">
      <c r="A45" s="356"/>
      <c r="B45" s="233">
        <v>5</v>
      </c>
      <c r="C45" s="172" t="s">
        <v>2301</v>
      </c>
      <c r="D45" s="185">
        <v>42867</v>
      </c>
      <c r="E45" s="193" t="s">
        <v>12784</v>
      </c>
      <c r="F45" s="34" t="s">
        <v>12506</v>
      </c>
      <c r="G45" s="31"/>
    </row>
    <row r="46" spans="1:7" ht="45">
      <c r="A46" s="356"/>
      <c r="B46" s="184">
        <v>5.01</v>
      </c>
      <c r="C46" s="172" t="s">
        <v>2301</v>
      </c>
      <c r="D46" s="185">
        <v>42907</v>
      </c>
      <c r="E46" s="193" t="s">
        <v>15650</v>
      </c>
      <c r="F46" s="34" t="s">
        <v>12506</v>
      </c>
      <c r="G46" s="31"/>
    </row>
    <row r="47" spans="1:7" ht="67.5">
      <c r="A47" s="356"/>
      <c r="B47" s="184">
        <v>5.0999999999999996</v>
      </c>
      <c r="C47" s="172" t="s">
        <v>2301</v>
      </c>
      <c r="D47" s="185">
        <v>43070</v>
      </c>
      <c r="E47" s="193" t="s">
        <v>12994</v>
      </c>
      <c r="F47" s="34" t="s">
        <v>12995</v>
      </c>
      <c r="G47" s="31"/>
    </row>
    <row r="48" spans="1:7" ht="56.25">
      <c r="A48" s="356"/>
      <c r="B48" s="184">
        <v>5.1100000000000003</v>
      </c>
      <c r="C48" s="172" t="s">
        <v>13232</v>
      </c>
      <c r="D48" s="185">
        <v>43217</v>
      </c>
      <c r="E48" s="193" t="s">
        <v>13358</v>
      </c>
      <c r="F48" s="34" t="s">
        <v>13266</v>
      </c>
      <c r="G48" s="31"/>
    </row>
    <row r="49" spans="1:7" ht="56.25">
      <c r="A49" s="356"/>
      <c r="B49" s="184">
        <v>5.12</v>
      </c>
      <c r="C49" s="172" t="s">
        <v>13232</v>
      </c>
      <c r="D49" s="185">
        <v>43581</v>
      </c>
      <c r="E49" s="193" t="s">
        <v>13358</v>
      </c>
      <c r="F49" s="34" t="s">
        <v>13920</v>
      </c>
      <c r="G49" s="31"/>
    </row>
    <row r="50" spans="1:7" ht="78.75">
      <c r="A50" s="356"/>
      <c r="B50" s="233">
        <v>6</v>
      </c>
      <c r="C50" s="172" t="s">
        <v>13232</v>
      </c>
      <c r="D50" s="185">
        <v>43964</v>
      </c>
      <c r="E50" s="193" t="s">
        <v>14138</v>
      </c>
      <c r="F50" s="34" t="s">
        <v>13925</v>
      </c>
      <c r="G50" s="31"/>
    </row>
    <row r="51" spans="1:7" ht="45">
      <c r="A51" s="356"/>
      <c r="B51" s="184">
        <v>6.01</v>
      </c>
      <c r="C51" s="172" t="s">
        <v>13232</v>
      </c>
      <c r="D51" s="185">
        <v>43970</v>
      </c>
      <c r="E51" s="193" t="s">
        <v>15651</v>
      </c>
      <c r="F51" s="193" t="s">
        <v>13925</v>
      </c>
      <c r="G51" s="31"/>
    </row>
    <row r="52" spans="1:7" ht="45">
      <c r="A52" s="356"/>
      <c r="B52" s="184">
        <v>6.1</v>
      </c>
      <c r="C52" s="172" t="s">
        <v>13232</v>
      </c>
      <c r="D52" s="185">
        <v>44314</v>
      </c>
      <c r="E52" s="193" t="s">
        <v>15631</v>
      </c>
      <c r="F52" s="193" t="s">
        <v>15144</v>
      </c>
      <c r="G52" s="31"/>
    </row>
    <row r="53" spans="1:7" ht="45">
      <c r="A53" s="356"/>
      <c r="B53" s="184">
        <v>6.2</v>
      </c>
      <c r="C53" s="172" t="s">
        <v>13232</v>
      </c>
      <c r="D53" s="185">
        <v>44678</v>
      </c>
      <c r="E53" s="193" t="s">
        <v>15631</v>
      </c>
      <c r="F53" s="193" t="s">
        <v>15624</v>
      </c>
      <c r="G53" s="31"/>
    </row>
    <row r="54" spans="1:7" ht="45">
      <c r="A54" s="356"/>
      <c r="B54" s="184">
        <v>6.21</v>
      </c>
      <c r="C54" s="172" t="s">
        <v>13232</v>
      </c>
      <c r="D54" s="185">
        <v>44687</v>
      </c>
      <c r="E54" s="193" t="s">
        <v>15652</v>
      </c>
      <c r="F54" s="193" t="s">
        <v>15624</v>
      </c>
      <c r="G54" s="31"/>
    </row>
    <row r="55" spans="1:7" ht="45">
      <c r="A55" s="356"/>
      <c r="B55" s="184">
        <v>6.22</v>
      </c>
      <c r="C55" s="172" t="s">
        <v>13232</v>
      </c>
      <c r="D55" s="348">
        <v>44692</v>
      </c>
      <c r="E55" s="193" t="s">
        <v>15651</v>
      </c>
      <c r="F55" s="193" t="s">
        <v>15624</v>
      </c>
      <c r="G55" s="31"/>
    </row>
    <row r="56" spans="1:7" ht="13.5" thickBot="1">
      <c r="A56" s="357"/>
      <c r="B56" s="358" t="str">
        <f ca="1">OFFSET(L!$C$1,MATCH("General"&amp;"Cpy",L!$A:$A,0)-1,SL,,)</f>
        <v>© 2022 Responsible Minerals Initiative. All rights reserved.</v>
      </c>
      <c r="C56" s="358"/>
      <c r="D56" s="358"/>
      <c r="E56" s="358"/>
      <c r="F56" s="35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74F9EA0-3024-4431-83EC-3C53BC306CB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1630C9CE-FCBE-4AF8-B74F-580847A2E47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A91" sqref="A91:J9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398"/>
      <c r="B1" s="399"/>
      <c r="C1" s="399"/>
      <c r="D1" s="399"/>
      <c r="E1" s="399"/>
      <c r="F1" s="399"/>
      <c r="G1" s="399"/>
      <c r="H1" s="399"/>
      <c r="I1" s="399"/>
      <c r="J1" s="399"/>
      <c r="K1" s="400"/>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1" t="str">
        <f ca="1">OFFSET(L!$C$1,MATCH("Declaration"&amp;ADDRESS(ROW(),COLUMN(),4),L!$A:$A,0)-1,SL,,)</f>
        <v>Conflict Minerals Reporting Template (CMRT)</v>
      </c>
      <c r="E2" s="402"/>
      <c r="F2" s="402"/>
      <c r="G2" s="402"/>
      <c r="H2" s="402"/>
      <c r="I2" s="402"/>
      <c r="J2" s="403"/>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4"/>
      <c r="G3" s="414"/>
      <c r="H3" s="414"/>
      <c r="I3" s="175"/>
      <c r="J3" s="160" t="s">
        <v>15654</v>
      </c>
      <c r="K3" s="44"/>
      <c r="L3" s="133"/>
      <c r="M3" s="124"/>
      <c r="N3" s="124"/>
      <c r="O3" s="125"/>
      <c r="P3" s="138">
        <f>MATCH($D$3,LN,0)</f>
        <v>1</v>
      </c>
    </row>
    <row r="4" spans="1:34" ht="15.75">
      <c r="A4" s="42"/>
      <c r="B4" s="410" t="str">
        <f ca="1">OFFSET(L!$C$1,MATCH("Declaration"&amp;ADDRESS(ROW(),COLUMN(),4),L!$A:$A,0)-1,SL,,)</f>
        <v>The purpose of this document is to collect sourcing information on tin, tantalum, tungsten and gold used in products</v>
      </c>
      <c r="C4" s="410"/>
      <c r="D4" s="410"/>
      <c r="E4" s="410"/>
      <c r="F4" s="410"/>
      <c r="G4" s="410"/>
      <c r="H4" s="410"/>
      <c r="I4" s="415" t="str">
        <f ca="1">OFFSET(L!$C$1,MATCH("Declaration"&amp;ADDRESS(ROW(),COLUMN(),4),L!$A:$A,0)-1,SL,,)</f>
        <v>Link to Terms &amp; Conditions</v>
      </c>
      <c r="J4" s="415"/>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0" t="str">
        <f ca="1">OFFSET(L!$C$1,MATCH("Declaration"&amp;ADDRESS(ROW(),COLUMN(),4),L!$A:$A,0)-1,SL,,)</f>
        <v>Mandatory fields are noted with an asterisk (*).  Consult the instructions tab for guidance on how to answer each question.</v>
      </c>
      <c r="C6" s="410"/>
      <c r="D6" s="410"/>
      <c r="E6" s="410"/>
      <c r="F6" s="410"/>
      <c r="G6" s="410"/>
      <c r="H6" s="410"/>
      <c r="I6" s="410"/>
      <c r="J6" s="410"/>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19" t="str">
        <f ca="1">OFFSET(L!$C$1,MATCH("Declaration"&amp;ADDRESS(ROW(),COLUMN(),4),L!$A:$A,0)-1,SL,,)</f>
        <v>Company Information</v>
      </c>
      <c r="C7" s="419"/>
      <c r="D7" s="419"/>
      <c r="E7" s="419"/>
      <c r="F7" s="419"/>
      <c r="G7" s="419"/>
      <c r="H7" s="419"/>
      <c r="I7" s="419"/>
      <c r="J7" s="419"/>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04" t="s">
        <v>15655</v>
      </c>
      <c r="E8" s="405"/>
      <c r="F8" s="405"/>
      <c r="G8" s="405"/>
      <c r="H8" s="405"/>
      <c r="I8" s="405"/>
      <c r="J8" s="406"/>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16" t="s">
        <v>494</v>
      </c>
      <c r="E9" s="417"/>
      <c r="F9" s="417"/>
      <c r="G9" s="418"/>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0" t="str">
        <f ca="1">OFFSET(L!$C$1,MATCH("Declaration"&amp;ADDRESS(ROW(),COLUMN(),4)&amp;LEFT($D$9,1),L!$A:$A,0)-1,SL,,)</f>
        <v>Description of Scope:</v>
      </c>
      <c r="C10" s="144"/>
      <c r="D10" s="411"/>
      <c r="E10" s="412"/>
      <c r="F10" s="412"/>
      <c r="G10" s="412"/>
      <c r="H10" s="412"/>
      <c r="I10" s="412"/>
      <c r="J10" s="413"/>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1"/>
      <c r="C11" s="144"/>
      <c r="D11" s="424" t="str">
        <f ca="1">IF(D9=Q9,OFFSET(L!$C$1,MATCH("Declaration"&amp;ADDRESS(ROW(),COLUMN(),4),L!$A:$A,0)-1,SL,,),"")</f>
        <v/>
      </c>
      <c r="E11" s="425"/>
      <c r="F11" s="425"/>
      <c r="G11" s="425"/>
      <c r="H11" s="425"/>
      <c r="I11" s="425"/>
      <c r="J11" s="426"/>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07" t="s">
        <v>15656</v>
      </c>
      <c r="E12" s="408" t="s">
        <v>15656</v>
      </c>
      <c r="F12" s="408" t="s">
        <v>15656</v>
      </c>
      <c r="G12" s="408" t="s">
        <v>15656</v>
      </c>
      <c r="H12" s="408" t="s">
        <v>15656</v>
      </c>
      <c r="I12" s="408" t="s">
        <v>15656</v>
      </c>
      <c r="J12" s="409" t="s">
        <v>15656</v>
      </c>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07" t="s">
        <v>15657</v>
      </c>
      <c r="E13" s="408" t="s">
        <v>15657</v>
      </c>
      <c r="F13" s="408" t="s">
        <v>15657</v>
      </c>
      <c r="G13" s="408" t="s">
        <v>15657</v>
      </c>
      <c r="H13" s="408" t="s">
        <v>15657</v>
      </c>
      <c r="I13" s="408" t="s">
        <v>15657</v>
      </c>
      <c r="J13" s="409" t="s">
        <v>15657</v>
      </c>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07" t="s">
        <v>15658</v>
      </c>
      <c r="E14" s="408" t="s">
        <v>15658</v>
      </c>
      <c r="F14" s="408" t="s">
        <v>15658</v>
      </c>
      <c r="G14" s="408" t="s">
        <v>15658</v>
      </c>
      <c r="H14" s="408" t="s">
        <v>15658</v>
      </c>
      <c r="I14" s="408" t="s">
        <v>15658</v>
      </c>
      <c r="J14" s="409" t="s">
        <v>15658</v>
      </c>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07" t="s">
        <v>15659</v>
      </c>
      <c r="E15" s="408" t="s">
        <v>15659</v>
      </c>
      <c r="F15" s="408" t="s">
        <v>15659</v>
      </c>
      <c r="G15" s="408" t="s">
        <v>15659</v>
      </c>
      <c r="H15" s="408" t="s">
        <v>15659</v>
      </c>
      <c r="I15" s="408" t="s">
        <v>15659</v>
      </c>
      <c r="J15" s="409" t="s">
        <v>15659</v>
      </c>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50" t="s">
        <v>15660</v>
      </c>
      <c r="E16" s="451" t="s">
        <v>15660</v>
      </c>
      <c r="F16" s="451" t="s">
        <v>15660</v>
      </c>
      <c r="G16" s="451" t="s">
        <v>15660</v>
      </c>
      <c r="H16" s="451" t="s">
        <v>15660</v>
      </c>
      <c r="I16" s="451" t="s">
        <v>15660</v>
      </c>
      <c r="J16" s="452" t="s">
        <v>15660</v>
      </c>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07" t="s">
        <v>15661</v>
      </c>
      <c r="E17" s="408" t="s">
        <v>15661</v>
      </c>
      <c r="F17" s="408" t="s">
        <v>15661</v>
      </c>
      <c r="G17" s="408" t="s">
        <v>15661</v>
      </c>
      <c r="H17" s="408" t="s">
        <v>15661</v>
      </c>
      <c r="I17" s="408" t="s">
        <v>15661</v>
      </c>
      <c r="J17" s="409" t="s">
        <v>15661</v>
      </c>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07" t="s">
        <v>15662</v>
      </c>
      <c r="E18" s="408" t="s">
        <v>15662</v>
      </c>
      <c r="F18" s="408" t="s">
        <v>15662</v>
      </c>
      <c r="G18" s="408" t="s">
        <v>15662</v>
      </c>
      <c r="H18" s="408" t="s">
        <v>15662</v>
      </c>
      <c r="I18" s="408" t="s">
        <v>15662</v>
      </c>
      <c r="J18" s="409" t="s">
        <v>15662</v>
      </c>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07" t="s">
        <v>15663</v>
      </c>
      <c r="E19" s="408" t="s">
        <v>15663</v>
      </c>
      <c r="F19" s="408" t="s">
        <v>15663</v>
      </c>
      <c r="G19" s="408" t="s">
        <v>15663</v>
      </c>
      <c r="H19" s="408" t="s">
        <v>15663</v>
      </c>
      <c r="I19" s="408" t="s">
        <v>15663</v>
      </c>
      <c r="J19" s="409" t="s">
        <v>15663</v>
      </c>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50" t="s">
        <v>15664</v>
      </c>
      <c r="E20" s="451" t="s">
        <v>15664</v>
      </c>
      <c r="F20" s="451" t="s">
        <v>15664</v>
      </c>
      <c r="G20" s="451" t="s">
        <v>15664</v>
      </c>
      <c r="H20" s="451" t="s">
        <v>15664</v>
      </c>
      <c r="I20" s="451" t="s">
        <v>15664</v>
      </c>
      <c r="J20" s="452" t="s">
        <v>15664</v>
      </c>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53" t="s">
        <v>15661</v>
      </c>
      <c r="E21" s="454" t="s">
        <v>15661</v>
      </c>
      <c r="F21" s="454" t="s">
        <v>15661</v>
      </c>
      <c r="G21" s="454" t="s">
        <v>15661</v>
      </c>
      <c r="H21" s="454" t="s">
        <v>15661</v>
      </c>
      <c r="I21" s="454" t="s">
        <v>15661</v>
      </c>
      <c r="J21" s="455" t="s">
        <v>15661</v>
      </c>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88">
        <v>44693</v>
      </c>
      <c r="E22" s="389"/>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29"/>
      <c r="E23" s="429"/>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0" t="str">
        <f ca="1">OFFSET(L!$C$1,MATCH("Declaration"&amp;ADDRESS(ROW(),COLUMN(),4),L!$A:$A,0)-1,SL,,)</f>
        <v>Answer the following questions 1 - 8 based on the declaration scope indicated above</v>
      </c>
      <c r="C24" s="390"/>
      <c r="D24" s="390"/>
      <c r="E24" s="390"/>
      <c r="F24" s="390"/>
      <c r="G24" s="390"/>
      <c r="H24" s="390"/>
      <c r="I24" s="390"/>
      <c r="J24" s="390"/>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6" t="s">
        <v>489</v>
      </c>
      <c r="E26" s="387"/>
      <c r="F26" s="15"/>
      <c r="G26" s="394"/>
      <c r="H26" s="395"/>
      <c r="I26" s="395"/>
      <c r="J26" s="396"/>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6" t="s">
        <v>488</v>
      </c>
      <c r="E27" s="387"/>
      <c r="F27" s="15"/>
      <c r="G27" s="394"/>
      <c r="H27" s="395"/>
      <c r="I27" s="395"/>
      <c r="J27" s="396"/>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6" t="s">
        <v>488</v>
      </c>
      <c r="E28" s="387"/>
      <c r="F28" s="15"/>
      <c r="G28" s="394"/>
      <c r="H28" s="395"/>
      <c r="I28" s="395"/>
      <c r="J28" s="396"/>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6" t="s">
        <v>489</v>
      </c>
      <c r="E29" s="387"/>
      <c r="F29" s="15"/>
      <c r="G29" s="394"/>
      <c r="H29" s="395"/>
      <c r="I29" s="395"/>
      <c r="J29" s="396"/>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1" t="str">
        <f ca="1">D25</f>
        <v>Answer</v>
      </c>
      <c r="E31" s="391"/>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2"/>
      <c r="E32" s="393"/>
      <c r="F32" s="55"/>
      <c r="G32" s="394"/>
      <c r="H32" s="395"/>
      <c r="I32" s="395"/>
      <c r="J32" s="396"/>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6" t="s">
        <v>488</v>
      </c>
      <c r="E33" s="387"/>
      <c r="F33" s="55"/>
      <c r="G33" s="394"/>
      <c r="H33" s="395"/>
      <c r="I33" s="395"/>
      <c r="J33" s="396"/>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6" t="s">
        <v>488</v>
      </c>
      <c r="E34" s="387"/>
      <c r="F34" s="55"/>
      <c r="G34" s="394"/>
      <c r="H34" s="395"/>
      <c r="I34" s="395"/>
      <c r="J34" s="396"/>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6"/>
      <c r="E35" s="387"/>
      <c r="F35" s="55"/>
      <c r="G35" s="394"/>
      <c r="H35" s="395"/>
      <c r="I35" s="395"/>
      <c r="J35" s="396"/>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1" t="str">
        <f ca="1">D25</f>
        <v>Answer</v>
      </c>
      <c r="E37" s="391"/>
      <c r="F37" s="21"/>
      <c r="G37" s="52" t="str">
        <f ca="1">G25</f>
        <v>Comments</v>
      </c>
      <c r="H37" s="428"/>
      <c r="I37" s="428"/>
      <c r="J37" s="428"/>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6"/>
      <c r="E38" s="387"/>
      <c r="F38" s="55"/>
      <c r="G38" s="394"/>
      <c r="H38" s="395"/>
      <c r="I38" s="395"/>
      <c r="J38" s="396"/>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6" t="s">
        <v>489</v>
      </c>
      <c r="E39" s="387"/>
      <c r="F39" s="55"/>
      <c r="G39" s="394"/>
      <c r="H39" s="395"/>
      <c r="I39" s="395"/>
      <c r="J39" s="396"/>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6" t="s">
        <v>489</v>
      </c>
      <c r="E40" s="387"/>
      <c r="F40" s="55"/>
      <c r="G40" s="394"/>
      <c r="H40" s="395"/>
      <c r="I40" s="395"/>
      <c r="J40" s="396"/>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6"/>
      <c r="E41" s="387"/>
      <c r="F41" s="55"/>
      <c r="G41" s="394"/>
      <c r="H41" s="395"/>
      <c r="I41" s="395"/>
      <c r="J41" s="396"/>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1" t="str">
        <f ca="1">D25</f>
        <v>Answer</v>
      </c>
      <c r="E43" s="391"/>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6"/>
      <c r="E44" s="387"/>
      <c r="F44" s="55"/>
      <c r="G44" s="394"/>
      <c r="H44" s="395"/>
      <c r="I44" s="395"/>
      <c r="J44" s="396"/>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6" t="s">
        <v>489</v>
      </c>
      <c r="E45" s="387"/>
      <c r="F45" s="55"/>
      <c r="G45" s="394"/>
      <c r="H45" s="395"/>
      <c r="I45" s="395"/>
      <c r="J45" s="396"/>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6" t="s">
        <v>489</v>
      </c>
      <c r="E46" s="387"/>
      <c r="F46" s="55"/>
      <c r="G46" s="394"/>
      <c r="H46" s="395"/>
      <c r="I46" s="395"/>
      <c r="J46" s="396"/>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6"/>
      <c r="E47" s="387"/>
      <c r="F47" s="55"/>
      <c r="G47" s="394"/>
      <c r="H47" s="395"/>
      <c r="I47" s="395"/>
      <c r="J47" s="396"/>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6"/>
      <c r="E50" s="387"/>
      <c r="F50" s="55"/>
      <c r="G50" s="394"/>
      <c r="H50" s="395"/>
      <c r="I50" s="395"/>
      <c r="J50" s="396"/>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6" t="s">
        <v>489</v>
      </c>
      <c r="E51" s="387"/>
      <c r="F51" s="55"/>
      <c r="G51" s="394"/>
      <c r="H51" s="395"/>
      <c r="I51" s="395"/>
      <c r="J51" s="396"/>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6" t="s">
        <v>489</v>
      </c>
      <c r="E52" s="387"/>
      <c r="F52" s="55"/>
      <c r="G52" s="394"/>
      <c r="H52" s="395"/>
      <c r="I52" s="395"/>
      <c r="J52" s="396"/>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6"/>
      <c r="E53" s="387"/>
      <c r="F53" s="55"/>
      <c r="G53" s="394"/>
      <c r="H53" s="395"/>
      <c r="I53" s="395"/>
      <c r="J53" s="396"/>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1" t="str">
        <f ca="1">D25</f>
        <v>Answer</v>
      </c>
      <c r="E55" s="391"/>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22"/>
      <c r="E56" s="423"/>
      <c r="F56" s="55"/>
      <c r="G56" s="394"/>
      <c r="H56" s="395"/>
      <c r="I56" s="395"/>
      <c r="J56" s="396"/>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22">
        <v>1</v>
      </c>
      <c r="E57" s="423"/>
      <c r="F57" s="55"/>
      <c r="G57" s="394"/>
      <c r="H57" s="395"/>
      <c r="I57" s="395"/>
      <c r="J57" s="396"/>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22">
        <v>1</v>
      </c>
      <c r="E58" s="423"/>
      <c r="F58" s="55"/>
      <c r="G58" s="394"/>
      <c r="H58" s="395"/>
      <c r="I58" s="395"/>
      <c r="J58" s="396"/>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22"/>
      <c r="E59" s="423"/>
      <c r="F59" s="55"/>
      <c r="G59" s="394"/>
      <c r="H59" s="395"/>
      <c r="I59" s="395"/>
      <c r="J59" s="396"/>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1" t="str">
        <f ca="1">D25</f>
        <v>Answer</v>
      </c>
      <c r="E61" s="391"/>
      <c r="F61" s="21"/>
      <c r="G61" s="52" t="str">
        <f ca="1">G25</f>
        <v>Comments</v>
      </c>
      <c r="H61" s="427"/>
      <c r="I61" s="427"/>
      <c r="J61" s="427"/>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2"/>
      <c r="E62" s="393"/>
      <c r="F62" s="55"/>
      <c r="G62" s="394"/>
      <c r="H62" s="395"/>
      <c r="I62" s="395"/>
      <c r="J62" s="396"/>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6" t="s">
        <v>488</v>
      </c>
      <c r="E63" s="387"/>
      <c r="F63" s="55"/>
      <c r="G63" s="394"/>
      <c r="H63" s="395"/>
      <c r="I63" s="395"/>
      <c r="J63" s="396"/>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6" t="s">
        <v>488</v>
      </c>
      <c r="E64" s="387"/>
      <c r="F64" s="55"/>
      <c r="G64" s="394"/>
      <c r="H64" s="395"/>
      <c r="I64" s="395"/>
      <c r="J64" s="396"/>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6"/>
      <c r="E65" s="387"/>
      <c r="F65" s="55"/>
      <c r="G65" s="394"/>
      <c r="H65" s="395"/>
      <c r="I65" s="395"/>
      <c r="J65" s="396"/>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1" t="str">
        <f ca="1">D25</f>
        <v>Answer</v>
      </c>
      <c r="E67" s="391"/>
      <c r="F67" s="21"/>
      <c r="G67" s="52" t="str">
        <f ca="1">G25</f>
        <v>Comments</v>
      </c>
      <c r="H67" s="427" t="str">
        <f>IF(Q75="(*)","Click here to enter smelter names","")</f>
        <v/>
      </c>
      <c r="I67" s="427"/>
      <c r="J67" s="427"/>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6"/>
      <c r="E68" s="387"/>
      <c r="F68" s="56"/>
      <c r="G68" s="394"/>
      <c r="H68" s="395"/>
      <c r="I68" s="395"/>
      <c r="J68" s="396"/>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6" t="s">
        <v>488</v>
      </c>
      <c r="E69" s="387"/>
      <c r="F69" s="56"/>
      <c r="G69" s="394"/>
      <c r="H69" s="395"/>
      <c r="I69" s="395"/>
      <c r="J69" s="396"/>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6" t="s">
        <v>488</v>
      </c>
      <c r="E70" s="387"/>
      <c r="F70" s="56"/>
      <c r="G70" s="394"/>
      <c r="H70" s="395"/>
      <c r="I70" s="395"/>
      <c r="J70" s="396"/>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6"/>
      <c r="E71" s="387"/>
      <c r="F71" s="58"/>
      <c r="G71" s="394"/>
      <c r="H71" s="395"/>
      <c r="I71" s="395"/>
      <c r="J71" s="396"/>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37" t="str">
        <f ca="1">OFFSET(L!$C$1,MATCH("Declaration"&amp;ADDRESS(ROW(),COLUMN(),4),L!$A:$A,0)-1,SL,,)</f>
        <v>Answer the Following Questions at a Company Level</v>
      </c>
      <c r="C73" s="437"/>
      <c r="D73" s="437"/>
      <c r="E73" s="437"/>
      <c r="F73" s="437"/>
      <c r="G73" s="437"/>
      <c r="H73" s="437"/>
      <c r="I73" s="437"/>
      <c r="J73" s="437"/>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7" t="str">
        <f ca="1">D25</f>
        <v>Answer</v>
      </c>
      <c r="E74" s="397"/>
      <c r="F74" s="61"/>
      <c r="G74" s="397" t="str">
        <f ca="1">G25</f>
        <v>Comments</v>
      </c>
      <c r="H74" s="397" t="e">
        <f>HLOOKUP(SL,LT,$O74,0)</f>
        <v>#NAME?</v>
      </c>
      <c r="I74" s="397"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6" t="s">
        <v>488</v>
      </c>
      <c r="E75" s="387"/>
      <c r="F75" s="65"/>
      <c r="G75" s="394"/>
      <c r="H75" s="395"/>
      <c r="I75" s="395"/>
      <c r="J75" s="396"/>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35"/>
      <c r="H76" s="435"/>
      <c r="I76" s="435"/>
      <c r="J76" s="435"/>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6" t="s">
        <v>488</v>
      </c>
      <c r="E77" s="387"/>
      <c r="F77" s="65"/>
      <c r="G77" s="456" t="s">
        <v>15665</v>
      </c>
      <c r="H77" s="457" t="s">
        <v>15665</v>
      </c>
      <c r="I77" s="457" t="s">
        <v>15665</v>
      </c>
      <c r="J77" s="458" t="s">
        <v>15665</v>
      </c>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6" t="s">
        <v>488</v>
      </c>
      <c r="E79" s="387"/>
      <c r="F79" s="65"/>
      <c r="G79" s="394"/>
      <c r="H79" s="395"/>
      <c r="I79" s="395"/>
      <c r="J79" s="396"/>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6" t="s">
        <v>488</v>
      </c>
      <c r="E81" s="387"/>
      <c r="F81" s="65"/>
      <c r="G81" s="394"/>
      <c r="H81" s="395"/>
      <c r="I81" s="395"/>
      <c r="J81" s="396"/>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6" t="s">
        <v>15082</v>
      </c>
      <c r="E83" s="387" t="s">
        <v>15082</v>
      </c>
      <c r="F83" s="65"/>
      <c r="G83" s="394"/>
      <c r="H83" s="395"/>
      <c r="I83" s="395"/>
      <c r="J83" s="396"/>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33" t="s">
        <v>488</v>
      </c>
      <c r="E85" s="434"/>
      <c r="F85" s="65"/>
      <c r="G85" s="394"/>
      <c r="H85" s="395"/>
      <c r="I85" s="395"/>
      <c r="J85" s="396"/>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35"/>
      <c r="H86" s="435"/>
      <c r="I86" s="435"/>
      <c r="J86" s="435"/>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6" t="s">
        <v>488</v>
      </c>
      <c r="E87" s="387"/>
      <c r="F87" s="65"/>
      <c r="G87" s="394"/>
      <c r="H87" s="395"/>
      <c r="I87" s="395"/>
      <c r="J87" s="396"/>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36"/>
      <c r="H88" s="436"/>
      <c r="I88" s="436"/>
      <c r="J88" s="436"/>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6" t="s">
        <v>489</v>
      </c>
      <c r="E89" s="387"/>
      <c r="F89" s="65"/>
      <c r="G89" s="394"/>
      <c r="H89" s="395"/>
      <c r="I89" s="395"/>
      <c r="J89" s="396"/>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32" t="str">
        <f>IF(OR($D$8="",$I$3=""),"","Click here to check required fields completion")</f>
        <v/>
      </c>
      <c r="C90" s="432"/>
      <c r="D90" s="432"/>
      <c r="E90" s="432"/>
      <c r="F90" s="432"/>
      <c r="G90" s="432"/>
      <c r="H90" s="432"/>
      <c r="I90" s="432"/>
      <c r="J90" s="432"/>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0" t="str">
        <f ca="1">OFFSET(L!$C$1,MATCH("General"&amp;"Cpy",L!$A:$A,0)-1,SL,,)</f>
        <v>© 2022 Responsible Minerals Initiative. All rights reserved.</v>
      </c>
      <c r="B91" s="431"/>
      <c r="C91" s="431"/>
      <c r="D91" s="431"/>
      <c r="E91" s="431"/>
      <c r="F91" s="431"/>
      <c r="G91" s="431"/>
      <c r="H91" s="431"/>
      <c r="I91" s="431"/>
      <c r="J91" s="431"/>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cfRule type="expression" dxfId="92" priority="72" stopIfTrue="1">
      <formula>AND(OR($D$26="No",AND($D$26="Yes",$D$32="No")),OR($D$27="No",AND($D$27="Yes",$D$33="No")),OR($D$28="No",AND($D$28="Yes",$D$34="No")),OR($D$29="No",AND($D$29="Yes",$D$35="No")))</formula>
    </cfRule>
    <cfRule type="expression" dxfId="91" priority="73" stopIfTrue="1">
      <formula>IF(D75="",TRUE)</formula>
    </cfRule>
  </conditionalFormatting>
  <conditionalFormatting sqref="D26:E26">
    <cfRule type="expression" dxfId="89" priority="124" stopIfTrue="1">
      <formula>IF($D$26="",TRUE)</formula>
    </cfRule>
  </conditionalFormatting>
  <conditionalFormatting sqref="D27:E27">
    <cfRule type="expression" dxfId="88" priority="131" stopIfTrue="1">
      <formula>IF($D$27="",TRUE)</formula>
    </cfRule>
  </conditionalFormatting>
  <conditionalFormatting sqref="D28:E28">
    <cfRule type="expression" dxfId="87" priority="132" stopIfTrue="1">
      <formula>IF($D$28="",TRUE)</formula>
    </cfRule>
  </conditionalFormatting>
  <conditionalFormatting sqref="D29:E29">
    <cfRule type="expression" dxfId="86" priority="133" stopIfTrue="1">
      <formula>IF($D$29="",TRUE)</formula>
    </cfRule>
  </conditionalFormatting>
  <conditionalFormatting sqref="D8:J8">
    <cfRule type="expression" dxfId="85" priority="138" stopIfTrue="1">
      <formula>IF($D$8="",TRUE)</formula>
    </cfRule>
  </conditionalFormatting>
  <conditionalFormatting sqref="D9:G9">
    <cfRule type="expression" dxfId="84" priority="139" stopIfTrue="1">
      <formula>IF($D$9="",TRUE)</formula>
    </cfRule>
  </conditionalFormatting>
  <conditionalFormatting sqref="D22:E22">
    <cfRule type="expression" dxfId="80" priority="146" stopIfTrue="1">
      <formula>IF($D$22="",TRUE)</formula>
    </cfRule>
  </conditionalFormatting>
  <conditionalFormatting sqref="D10:J10">
    <cfRule type="expression" dxfId="79" priority="43" stopIfTrue="1">
      <formula>IF($D$9=$Q$9,TRUE)</formula>
    </cfRule>
    <cfRule type="expression" dxfId="78" priority="153" stopIfTrue="1">
      <formula>IF(AND($D$10="",$D$9=$R$9),TRUE)</formula>
    </cfRule>
  </conditionalFormatting>
  <conditionalFormatting sqref="D34:E34 D40:E40 D52:E52 D58:E58 D64:E64 D70:E70">
    <cfRule type="expression" dxfId="77" priority="36" stopIfTrue="1">
      <formula>$P$28=""</formula>
    </cfRule>
  </conditionalFormatting>
  <conditionalFormatting sqref="D35:E35 D41:E41 D53:E53 D59:E59 D65:E65 D71:E71">
    <cfRule type="expression" dxfId="76" priority="151" stopIfTrue="1">
      <formula>$P$29=""</formula>
    </cfRule>
  </conditionalFormatting>
  <conditionalFormatting sqref="D32:E32">
    <cfRule type="expression" dxfId="75" priority="129" stopIfTrue="1">
      <formula>$P$26=""</formula>
    </cfRule>
  </conditionalFormatting>
  <conditionalFormatting sqref="D32:E32">
    <cfRule type="expression" dxfId="74" priority="42" stopIfTrue="1">
      <formula>IF(AND(OR($D$26="Yes",$D$26=""),$D$32=""),1,0)</formula>
    </cfRule>
  </conditionalFormatting>
  <conditionalFormatting sqref="D38 D50 D56 D62 D68">
    <cfRule type="expression" dxfId="73" priority="38" stopIfTrue="1">
      <formula>$P$32=""</formula>
    </cfRule>
  </conditionalFormatting>
  <conditionalFormatting sqref="D39:E39 D51 D57 D63 D69">
    <cfRule type="expression" dxfId="72" priority="37" stopIfTrue="1">
      <formula>$P$33=""</formula>
    </cfRule>
  </conditionalFormatting>
  <conditionalFormatting sqref="D40 D52 D58 D64 D70">
    <cfRule type="expression" dxfId="71" priority="27" stopIfTrue="1">
      <formula>$P$34=""</formula>
    </cfRule>
    <cfRule type="expression" dxfId="70" priority="149" stopIfTrue="1">
      <formula>IF(AND(OR($D$28="Yes",$D$28=""),D40=""),1,0)</formula>
    </cfRule>
  </conditionalFormatting>
  <conditionalFormatting sqref="D41 D53 D59 D65 D71">
    <cfRule type="expression" dxfId="69" priority="35" stopIfTrue="1">
      <formula>$P$35=""</formula>
    </cfRule>
  </conditionalFormatting>
  <conditionalFormatting sqref="D38:E38 D50:E50 D56:E56 D62:E62 D68:E68">
    <cfRule type="expression" dxfId="68" priority="40" stopIfTrue="1">
      <formula>$P$26=""</formula>
    </cfRule>
    <cfRule type="expression" dxfId="67" priority="41" stopIfTrue="1">
      <formula>IF(AND(OR($D$26="Yes",$D$26=""),D38=""),1,0)</formula>
    </cfRule>
  </conditionalFormatting>
  <conditionalFormatting sqref="G85:J85">
    <cfRule type="expression" dxfId="66" priority="34" stopIfTrue="1">
      <formula>IF(AND($D$85="Yes, using other format (describe)",$G$85=""),TRUE)</formula>
    </cfRule>
  </conditionalFormatting>
  <conditionalFormatting sqref="D39:E39 D51:E51 D57:E57 D63:E63 D69:E69">
    <cfRule type="expression" dxfId="65" priority="147" stopIfTrue="1">
      <formula>$P$39=""</formula>
    </cfRule>
    <cfRule type="expression" dxfId="64" priority="148" stopIfTrue="1">
      <formula>IF(AND(OR($D$27="Yes",$D$27=""),D39=""),1,0)</formula>
    </cfRule>
  </conditionalFormatting>
  <conditionalFormatting sqref="D33:E33">
    <cfRule type="expression" dxfId="63" priority="29" stopIfTrue="1">
      <formula>IF(AND(OR($D$27="Yes",$D$27=""),$D$33=""),1,0)</formula>
    </cfRule>
    <cfRule type="expression" dxfId="62" priority="30" stopIfTrue="1">
      <formula>$P$27=""</formula>
    </cfRule>
  </conditionalFormatting>
  <conditionalFormatting sqref="D34:E34">
    <cfRule type="expression" dxfId="61" priority="150" stopIfTrue="1">
      <formula>IF(AND(OR($D$28="Yes",$D$28=""),$D$34=""),1,0)</formula>
    </cfRule>
  </conditionalFormatting>
  <conditionalFormatting sqref="D41:E41 D53:E53 D59:E59 D65:E65 D71:E71">
    <cfRule type="expression" dxfId="60" priority="152" stopIfTrue="1">
      <formula>IF(AND(OR($D$29="Yes",$D$29=""),D41=""),1,0)</formula>
    </cfRule>
  </conditionalFormatting>
  <conditionalFormatting sqref="D35:E35">
    <cfRule type="expression" dxfId="59" priority="26" stopIfTrue="1">
      <formula>IF(AND(OR($D$29="Yes",$D$29=""),$D$35=""),1,0)</formula>
    </cfRule>
  </conditionalFormatting>
  <conditionalFormatting sqref="D46:E46">
    <cfRule type="expression" dxfId="57" priority="12" stopIfTrue="1">
      <formula>$P$28=""</formula>
    </cfRule>
  </conditionalFormatting>
  <conditionalFormatting sqref="D47:E47">
    <cfRule type="expression" dxfId="56" priority="20" stopIfTrue="1">
      <formula>$P$29=""</formula>
    </cfRule>
  </conditionalFormatting>
  <conditionalFormatting sqref="D44">
    <cfRule type="expression" dxfId="55" priority="14" stopIfTrue="1">
      <formula>$P$32=""</formula>
    </cfRule>
  </conditionalFormatting>
  <conditionalFormatting sqref="D45">
    <cfRule type="expression" dxfId="54" priority="13" stopIfTrue="1">
      <formula>$P$33=""</formula>
    </cfRule>
  </conditionalFormatting>
  <conditionalFormatting sqref="D46">
    <cfRule type="expression" dxfId="53" priority="10" stopIfTrue="1">
      <formula>$P$34=""</formula>
    </cfRule>
    <cfRule type="expression" dxfId="52" priority="19" stopIfTrue="1">
      <formula>IF(AND(OR($D$28="Yes",$D$28=""),D46=""),1,0)</formula>
    </cfRule>
  </conditionalFormatting>
  <conditionalFormatting sqref="D47">
    <cfRule type="expression" dxfId="51" priority="11" stopIfTrue="1">
      <formula>$P$35=""</formula>
    </cfRule>
  </conditionalFormatting>
  <conditionalFormatting sqref="D44:E44">
    <cfRule type="expression" dxfId="50" priority="15" stopIfTrue="1">
      <formula>$P$26=""</formula>
    </cfRule>
    <cfRule type="expression" dxfId="49" priority="16" stopIfTrue="1">
      <formula>IF(AND(OR($D$26="Yes",$D$26=""),D44=""),1,0)</formula>
    </cfRule>
  </conditionalFormatting>
  <conditionalFormatting sqref="D45:E45">
    <cfRule type="expression" dxfId="48" priority="17" stopIfTrue="1">
      <formula>$P$39=""</formula>
    </cfRule>
    <cfRule type="expression" dxfId="47" priority="18" stopIfTrue="1">
      <formula>IF(AND(OR($D$27="Yes",$D$27=""),D45=""),1,0)</formula>
    </cfRule>
  </conditionalFormatting>
  <conditionalFormatting sqref="D47:E47">
    <cfRule type="expression" dxfId="46" priority="21" stopIfTrue="1">
      <formula>IF(AND(OR($D$29="Yes",$D$29=""),D47=""),1,0)</formula>
    </cfRule>
  </conditionalFormatting>
  <conditionalFormatting sqref="D15:J15">
    <cfRule type="expression" dxfId="7" priority="6" stopIfTrue="1">
      <formula>IF($D$15="",TRUE)</formula>
    </cfRule>
  </conditionalFormatting>
  <conditionalFormatting sqref="D16:J16">
    <cfRule type="expression" dxfId="6" priority="7" stopIfTrue="1">
      <formula>IF($D$16="",TRUE)</formula>
    </cfRule>
  </conditionalFormatting>
  <conditionalFormatting sqref="D17:J17">
    <cfRule type="expression" dxfId="5" priority="8" stopIfTrue="1">
      <formula>IF($D$17="",TRUE)</formula>
    </cfRule>
  </conditionalFormatting>
  <conditionalFormatting sqref="D18:J18">
    <cfRule type="expression" dxfId="4" priority="5" stopIfTrue="1">
      <formula>IF($D$18="",TRUE)</formula>
    </cfRule>
  </conditionalFormatting>
  <conditionalFormatting sqref="D20:J20">
    <cfRule type="expression" dxfId="3" priority="4" stopIfTrue="1">
      <formula>IF($D$20="",TRUE)</formula>
    </cfRule>
  </conditionalFormatting>
  <conditionalFormatting sqref="G77:J77">
    <cfRule type="expression" dxfId="2" priority="3" stopIfTrue="1">
      <formula>IF(AND($D$77="Yes",$G$77=""),TRUE)</formula>
    </cfRule>
  </conditionalFormatting>
  <conditionalFormatting sqref="D83">
    <cfRule type="expression" dxfId="1" priority="1" stopIfTrue="1">
      <formula>AND(OR($D$26="No",AND($D$26="Yes",$D$32="No")),OR($D$27="No",AND($D$27="Yes",$D$33="No")),OR($D$28="No",AND($D$28="Yes",$D$34="No")),OR($D$29="No",AND($D$29="Yes",$D$35="No")))</formula>
    </cfRule>
    <cfRule type="expression" dxfId="0" priority="2" stopIfTrue="1">
      <formula>IF(D83="",TRUE)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CD61B525-8EAF-481F-B06A-520E973A51DF}"/>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H10" sqref="H10"/>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38" t="str">
        <f ca="1">OFFSET(L!$C$1,MATCH("Smelter List"&amp;ADDRESS(ROW(),COLUMN(),4),L!$A:$A,0)-1,SL,,)</f>
        <v>Link to "RMAP Conformant Smelter List"</v>
      </c>
      <c r="K2" s="439"/>
      <c r="L2" s="439"/>
      <c r="M2" s="439"/>
      <c r="N2" s="439"/>
      <c r="O2" s="439"/>
      <c r="P2" s="224"/>
      <c r="Q2" s="225"/>
      <c r="R2" s="226"/>
      <c r="S2" s="226"/>
      <c r="T2" s="226"/>
      <c r="U2" s="254"/>
      <c r="V2" s="254"/>
      <c r="W2" s="255"/>
      <c r="X2" s="254"/>
      <c r="Y2" s="254"/>
      <c r="Z2" s="254"/>
      <c r="AH2" s="167" t="s">
        <v>488</v>
      </c>
    </row>
    <row r="3" spans="1:34" s="256" customFormat="1" ht="173.45" customHeight="1">
      <c r="A3" s="195"/>
      <c r="B3" s="44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0"/>
      <c r="D3" s="440"/>
      <c r="E3" s="440"/>
      <c r="F3" s="257"/>
      <c r="G3" s="441" t="str">
        <f ca="1">OFFSET(L!$C$1,MATCH("General"&amp;"Cpy",L!$A:$A,0)-1,SL,,)</f>
        <v>© 2022 Responsible Minerals Initiative. All rights reserved.</v>
      </c>
      <c r="H3" s="441"/>
      <c r="I3" s="442"/>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
        <v>1130</v>
      </c>
      <c r="C5" s="212" t="s">
        <v>1384</v>
      </c>
      <c r="D5" s="270"/>
      <c r="E5" s="208" t="s">
        <v>2456</v>
      </c>
      <c r="F5" s="208" t="s">
        <v>1385</v>
      </c>
      <c r="G5" s="208" t="s">
        <v>13320</v>
      </c>
      <c r="H5" s="209"/>
      <c r="I5" s="210" t="s">
        <v>1545</v>
      </c>
      <c r="J5" s="210" t="s">
        <v>1546</v>
      </c>
      <c r="K5" s="260"/>
      <c r="L5" s="260"/>
      <c r="M5" s="260"/>
      <c r="N5" s="260"/>
      <c r="O5" s="260"/>
      <c r="P5" s="211"/>
      <c r="Q5" s="261"/>
      <c r="R5" s="208" t="str">
        <f ca="1">IF(ISERROR($V5),"",OFFSET('Smelter Look-up'!$C$4,$V5-4,0)&amp;"")</f>
        <v>Advanced Chemical Company</v>
      </c>
      <c r="S5" s="215" t="str">
        <f t="shared" ref="S5" ca="1" si="0">IF(B5="","",IF(ISERROR(MATCH($E5,CL,0)),"Unknown",INDIRECT("'C'!$A$"&amp;MATCH($E5,CL,0)+1)))</f>
        <v>US</v>
      </c>
      <c r="T5" s="215" t="str">
        <f ca="1">IF(B5="","",IF(ISERROR(MATCH($J5,SorP!$B$1:$B$6230,0)),"",INDIRECT("'SorP'!$A$"&amp;MATCH($J5,SorP!$B$1:$B$6230,0))))</f>
        <v>US-RI</v>
      </c>
      <c r="U5" s="231"/>
      <c r="V5" s="262">
        <f>IF(C5="",NA(),IF(OR(C5="Smelter not listed",C5="Smelter not yet identified"),MATCH($B5&amp;$D5,'Smelter Look-up'!$J:$J,0),MATCH($B5&amp;$C5,'Smelter Look-up'!$J:$J,0)))</f>
        <v>8</v>
      </c>
      <c r="W5" s="263"/>
      <c r="X5" s="263">
        <f t="shared" ref="X5" si="1">IF(AND(C5="Smelter not listed",OR(LEN(D5)=0,LEN(E5)=0)),1,0)</f>
        <v>0</v>
      </c>
      <c r="Y5" s="263"/>
      <c r="Z5" s="263"/>
      <c r="AB5" s="265" t="str">
        <f t="shared" ref="AB5" si="2">B5&amp;C5</f>
        <v>GoldAdvanced Chemical Company</v>
      </c>
    </row>
    <row r="6" spans="1:34" s="264" customFormat="1" ht="19.899999999999999" customHeight="1">
      <c r="A6" s="316"/>
      <c r="B6" s="208" t="s">
        <v>1130</v>
      </c>
      <c r="C6" s="212" t="s">
        <v>2154</v>
      </c>
      <c r="D6" s="270"/>
      <c r="E6" s="208" t="s">
        <v>1108</v>
      </c>
      <c r="F6" s="208" t="s">
        <v>650</v>
      </c>
      <c r="G6" s="208" t="s">
        <v>13320</v>
      </c>
      <c r="H6" s="209"/>
      <c r="I6" s="210" t="s">
        <v>1547</v>
      </c>
      <c r="J6" s="210" t="s">
        <v>1548</v>
      </c>
      <c r="K6" s="260"/>
      <c r="L6" s="260"/>
      <c r="M6" s="260"/>
      <c r="N6" s="260"/>
      <c r="O6" s="260"/>
      <c r="P6" s="211"/>
      <c r="Q6" s="261"/>
      <c r="R6" s="208" t="str">
        <f ca="1">IF(ISERROR($V6),"",OFFSET('Smelter Look-up'!$C$4,$V6-4,0)&amp;"")</f>
        <v>Aida Chemical Industries Co., Ltd.</v>
      </c>
      <c r="S6" s="215" t="str">
        <f t="shared" ref="S6:S37" ca="1" si="3">IF(B6="","",IF(ISERROR(MATCH($E6,CL,0)),"Unknown",INDIRECT("'C'!$A$"&amp;MATCH($E6,CL,0)+1)))</f>
        <v>JP</v>
      </c>
      <c r="T6" s="215" t="str">
        <f ca="1">IF(B6="","",IF(ISERROR(MATCH($J6,SorP!$B$1:$B$6230,0)),"",INDIRECT("'SorP'!$A$"&amp;MATCH($J6,SorP!$B$1:$B$6230,0))))</f>
        <v>JP-13</v>
      </c>
      <c r="U6" s="231"/>
      <c r="V6" s="262">
        <f>IF(C6="",NA(),IF(OR(C6="Smelter not listed",C6="Smelter not yet identified"),MATCH($B6&amp;$D6,'Smelter Look-up'!$J:$J,0),MATCH($B6&amp;$C6,'Smelter Look-up'!$J:$J,0)))</f>
        <v>13</v>
      </c>
      <c r="W6" s="263"/>
      <c r="X6" s="263">
        <f t="shared" ref="X6:X37" si="4">IF(AND(C6="Smelter not listed",OR(LEN(D6)=0,LEN(E6)=0)),1,0)</f>
        <v>0</v>
      </c>
      <c r="Y6" s="263"/>
      <c r="Z6" s="263"/>
      <c r="AB6" s="265" t="str">
        <f t="shared" ref="AB6:AB37" si="5">B6&amp;C6</f>
        <v>GoldAida Chemical Industries Co., Ltd.</v>
      </c>
    </row>
    <row r="7" spans="1:34" s="264" customFormat="1" ht="19.899999999999999" customHeight="1">
      <c r="A7" s="316"/>
      <c r="B7" s="208" t="s">
        <v>1130</v>
      </c>
      <c r="C7" s="212" t="s">
        <v>52</v>
      </c>
      <c r="D7" s="270"/>
      <c r="E7" s="208" t="s">
        <v>1101</v>
      </c>
      <c r="F7" s="208" t="s">
        <v>651</v>
      </c>
      <c r="G7" s="208" t="s">
        <v>13320</v>
      </c>
      <c r="H7" s="209"/>
      <c r="I7" s="210" t="s">
        <v>1549</v>
      </c>
      <c r="J7" s="210" t="s">
        <v>1550</v>
      </c>
      <c r="K7" s="260"/>
      <c r="L7" s="260"/>
      <c r="M7" s="260"/>
      <c r="N7" s="260"/>
      <c r="O7" s="260"/>
      <c r="P7" s="211"/>
      <c r="Q7" s="261"/>
      <c r="R7" s="208" t="str">
        <f ca="1">IF(ISERROR($V7),"",OFFSET('Smelter Look-up'!$C$4,$V7-4,0)&amp;"")</f>
        <v>Agosi AG</v>
      </c>
      <c r="S7" s="215" t="str">
        <f t="shared" ca="1" si="3"/>
        <v>DE</v>
      </c>
      <c r="T7" s="215" t="str">
        <f ca="1">IF(B7="","",IF(ISERROR(MATCH($J7,SorP!$B$1:$B$6230,0)),"",INDIRECT("'SorP'!$A$"&amp;MATCH($J7,SorP!$B$1:$B$6230,0))))</f>
        <v>DE-BW</v>
      </c>
      <c r="U7" s="231"/>
      <c r="V7" s="262">
        <f>IF(C7="",NA(),IF(OR(C7="Smelter not listed",C7="Smelter not yet identified"),MATCH($B7&amp;$D7,'Smelter Look-up'!$J:$J,0),MATCH($B7&amp;$C7,'Smelter Look-up'!$J:$J,0)))</f>
        <v>19</v>
      </c>
      <c r="W7" s="263"/>
      <c r="X7" s="263">
        <f t="shared" si="4"/>
        <v>0</v>
      </c>
      <c r="Y7" s="263"/>
      <c r="Z7" s="263"/>
      <c r="AB7" s="265" t="str">
        <f t="shared" si="5"/>
        <v>GoldAllgemeine Gold-und Silberscheideanstalt A.G.</v>
      </c>
    </row>
    <row r="8" spans="1:34" s="264" customFormat="1" ht="19.899999999999999" customHeight="1">
      <c r="A8" s="316"/>
      <c r="B8" s="208" t="s">
        <v>1130</v>
      </c>
      <c r="C8" s="212" t="s">
        <v>12507</v>
      </c>
      <c r="D8" s="270"/>
      <c r="E8" s="208" t="s">
        <v>1096</v>
      </c>
      <c r="F8" s="208" t="s">
        <v>653</v>
      </c>
      <c r="G8" s="208" t="s">
        <v>13320</v>
      </c>
      <c r="H8" s="209"/>
      <c r="I8" s="210" t="s">
        <v>1553</v>
      </c>
      <c r="J8" s="210" t="s">
        <v>1554</v>
      </c>
      <c r="K8" s="260"/>
      <c r="L8" s="260"/>
      <c r="M8" s="260"/>
      <c r="N8" s="260"/>
      <c r="O8" s="260"/>
      <c r="P8" s="211"/>
      <c r="Q8" s="261"/>
      <c r="R8" s="208" t="str">
        <f ca="1">IF(ISERROR($V8),"",OFFSET('Smelter Look-up'!$C$4,$V8-4,0)&amp;"")</f>
        <v>AngloGold Ashanti Corrego do Sitio Mineracao</v>
      </c>
      <c r="S8" s="215" t="str">
        <f t="shared" ca="1" si="3"/>
        <v>BR</v>
      </c>
      <c r="T8" s="215" t="str">
        <f ca="1">IF(B8="","",IF(ISERROR(MATCH($J8,SorP!$B$1:$B$6230,0)),"",INDIRECT("'SorP'!$A$"&amp;MATCH($J8,SorP!$B$1:$B$6230,0))))</f>
        <v>BR-MG</v>
      </c>
      <c r="U8" s="231"/>
      <c r="V8" s="262">
        <f>IF(C8="",NA(),IF(OR(C8="Smelter not listed",C8="Smelter not yet identified"),MATCH($B8&amp;$D8,'Smelter Look-up'!$J:$J,0),MATCH($B8&amp;$C8,'Smelter Look-up'!$J:$J,0)))</f>
        <v>23</v>
      </c>
      <c r="W8" s="263"/>
      <c r="X8" s="263">
        <f t="shared" si="4"/>
        <v>0</v>
      </c>
      <c r="Y8" s="263"/>
      <c r="Z8" s="263"/>
      <c r="AB8" s="265" t="str">
        <f t="shared" si="5"/>
        <v>GoldAngloGold Ashanti Corrego do Sitio Mineracao</v>
      </c>
    </row>
    <row r="9" spans="1:34" s="264" customFormat="1" ht="19.899999999999999" customHeight="1">
      <c r="A9" s="316"/>
      <c r="B9" s="208" t="s">
        <v>1130</v>
      </c>
      <c r="C9" s="212" t="s">
        <v>2305</v>
      </c>
      <c r="D9" s="270"/>
      <c r="E9" s="208" t="s">
        <v>1098</v>
      </c>
      <c r="F9" s="208" t="s">
        <v>654</v>
      </c>
      <c r="G9" s="208" t="s">
        <v>13320</v>
      </c>
      <c r="H9" s="209"/>
      <c r="I9" s="210" t="s">
        <v>1555</v>
      </c>
      <c r="J9" s="210" t="s">
        <v>1556</v>
      </c>
      <c r="K9" s="260"/>
      <c r="L9" s="260"/>
      <c r="M9" s="260"/>
      <c r="N9" s="260"/>
      <c r="O9" s="260"/>
      <c r="P9" s="211"/>
      <c r="Q9" s="261"/>
      <c r="R9" s="208" t="str">
        <f ca="1">IF(ISERROR($V9),"",OFFSET('Smelter Look-up'!$C$4,$V9-4,0)&amp;"")</f>
        <v>Argor-Heraeus S.A.</v>
      </c>
      <c r="S9" s="215" t="str">
        <f t="shared" ca="1" si="3"/>
        <v>CH</v>
      </c>
      <c r="T9" s="215" t="str">
        <f ca="1">IF(B9="","",IF(ISERROR(MATCH($J9,SorP!$B$1:$B$6230,0)),"",INDIRECT("'SorP'!$A$"&amp;MATCH($J9,SorP!$B$1:$B$6230,0))))</f>
        <v>CH-TI</v>
      </c>
      <c r="U9" s="231"/>
      <c r="V9" s="262">
        <f>IF(C9="",NA(),IF(OR(C9="Smelter not listed",C9="Smelter not yet identified"),MATCH($B9&amp;$D9,'Smelter Look-up'!$J:$J,0),MATCH($B9&amp;$C9,'Smelter Look-up'!$J:$J,0)))</f>
        <v>28</v>
      </c>
      <c r="W9" s="263"/>
      <c r="X9" s="263">
        <f t="shared" si="4"/>
        <v>0</v>
      </c>
      <c r="Y9" s="263"/>
      <c r="Z9" s="263"/>
      <c r="AB9" s="265" t="str">
        <f t="shared" si="5"/>
        <v>GoldArgor-Heraeus S.A.</v>
      </c>
    </row>
    <row r="10" spans="1:34" s="264" customFormat="1" ht="19.899999999999999" customHeight="1">
      <c r="A10" s="316"/>
      <c r="B10" s="208" t="s">
        <v>1130</v>
      </c>
      <c r="C10" s="212" t="s">
        <v>2306</v>
      </c>
      <c r="D10" s="270"/>
      <c r="E10" s="208" t="s">
        <v>1108</v>
      </c>
      <c r="F10" s="208" t="s">
        <v>655</v>
      </c>
      <c r="G10" s="208" t="s">
        <v>13320</v>
      </c>
      <c r="H10" s="209"/>
      <c r="I10" s="210" t="s">
        <v>1557</v>
      </c>
      <c r="J10" s="210" t="s">
        <v>1558</v>
      </c>
      <c r="K10" s="260"/>
      <c r="L10" s="260"/>
      <c r="M10" s="260"/>
      <c r="N10" s="260"/>
      <c r="O10" s="260"/>
      <c r="P10" s="211"/>
      <c r="Q10" s="261"/>
      <c r="R10" s="208" t="str">
        <f ca="1">IF(ISERROR($V10),"",OFFSET('Smelter Look-up'!$C$4,$V10-4,0)&amp;"")</f>
        <v>Asahi Pretec Corp.</v>
      </c>
      <c r="S10" s="215" t="str">
        <f t="shared" ca="1" si="3"/>
        <v>JP</v>
      </c>
      <c r="T10" s="215" t="str">
        <f ca="1">IF(B10="","",IF(ISERROR(MATCH($J10,SorP!$B$1:$B$6230,0)),"",INDIRECT("'SorP'!$A$"&amp;MATCH($J10,SorP!$B$1:$B$6230,0))))</f>
        <v>JP-28</v>
      </c>
      <c r="U10" s="231"/>
      <c r="V10" s="262">
        <f>IF(C10="",NA(),IF(OR(C10="Smelter not listed",C10="Smelter not yet identified"),MATCH($B10&amp;$D10,'Smelter Look-up'!$J:$J,0),MATCH($B10&amp;$C10,'Smelter Look-up'!$J:$J,0)))</f>
        <v>29</v>
      </c>
      <c r="W10" s="263"/>
      <c r="X10" s="263">
        <f t="shared" si="4"/>
        <v>0</v>
      </c>
      <c r="Y10" s="263"/>
      <c r="Z10" s="263"/>
      <c r="AB10" s="265" t="str">
        <f t="shared" si="5"/>
        <v>GoldAsahi Pretec Corp.</v>
      </c>
    </row>
    <row r="11" spans="1:34" s="264" customFormat="1" ht="19.899999999999999" customHeight="1">
      <c r="A11" s="316"/>
      <c r="B11" s="208" t="s">
        <v>1130</v>
      </c>
      <c r="C11" s="212" t="s">
        <v>1224</v>
      </c>
      <c r="D11" s="270"/>
      <c r="E11" s="208" t="s">
        <v>1101</v>
      </c>
      <c r="F11" s="208" t="s">
        <v>658</v>
      </c>
      <c r="G11" s="208" t="s">
        <v>13320</v>
      </c>
      <c r="H11" s="209"/>
      <c r="I11" s="210" t="s">
        <v>1563</v>
      </c>
      <c r="J11" s="210" t="s">
        <v>1563</v>
      </c>
      <c r="K11" s="260"/>
      <c r="L11" s="260"/>
      <c r="M11" s="260"/>
      <c r="N11" s="260"/>
      <c r="O11" s="260"/>
      <c r="P11" s="211"/>
      <c r="Q11" s="261"/>
      <c r="R11" s="208" t="str">
        <f ca="1">IF(ISERROR($V11),"",OFFSET('Smelter Look-up'!$C$4,$V11-4,0)&amp;"")</f>
        <v>Aurubis AG</v>
      </c>
      <c r="S11" s="215" t="str">
        <f t="shared" ca="1" si="3"/>
        <v>DE</v>
      </c>
      <c r="T11" s="215" t="str">
        <f ca="1">IF(B11="","",IF(ISERROR(MATCH($J11,SorP!$B$1:$B$6230,0)),"",INDIRECT("'SorP'!$A$"&amp;MATCH($J11,SorP!$B$1:$B$6230,0))))</f>
        <v>DE-HH</v>
      </c>
      <c r="U11" s="231"/>
      <c r="V11" s="262">
        <f>IF(C11="",NA(),IF(OR(C11="Smelter not listed",C11="Smelter not yet identified"),MATCH($B11&amp;$D11,'Smelter Look-up'!$J:$J,0),MATCH($B11&amp;$C11,'Smelter Look-up'!$J:$J,0)))</f>
        <v>37</v>
      </c>
      <c r="W11" s="263"/>
      <c r="X11" s="263">
        <f t="shared" si="4"/>
        <v>0</v>
      </c>
      <c r="Y11" s="263"/>
      <c r="Z11" s="263"/>
      <c r="AB11" s="265" t="str">
        <f t="shared" si="5"/>
        <v>GoldAurubis AG</v>
      </c>
    </row>
    <row r="12" spans="1:34" s="264" customFormat="1" ht="19.899999999999999" customHeight="1">
      <c r="A12" s="316"/>
      <c r="B12" s="208" t="s">
        <v>1130</v>
      </c>
      <c r="C12" s="212" t="s">
        <v>1226</v>
      </c>
      <c r="D12" s="270"/>
      <c r="E12" s="208" t="s">
        <v>887</v>
      </c>
      <c r="F12" s="208" t="s">
        <v>660</v>
      </c>
      <c r="G12" s="208" t="s">
        <v>13320</v>
      </c>
      <c r="H12" s="209"/>
      <c r="I12" s="210" t="s">
        <v>1565</v>
      </c>
      <c r="J12" s="210" t="s">
        <v>10354</v>
      </c>
      <c r="K12" s="260"/>
      <c r="L12" s="260"/>
      <c r="M12" s="260"/>
      <c r="N12" s="260"/>
      <c r="O12" s="260"/>
      <c r="P12" s="211"/>
      <c r="Q12" s="261"/>
      <c r="R12" s="208" t="str">
        <f ca="1">IF(ISERROR($V12),"",OFFSET('Smelter Look-up'!$C$4,$V12-4,0)&amp;"")</f>
        <v>Boliden AB</v>
      </c>
      <c r="S12" s="215" t="str">
        <f t="shared" ca="1" si="3"/>
        <v>SE</v>
      </c>
      <c r="T12" s="215" t="str">
        <f ca="1">IF(B12="","",IF(ISERROR(MATCH($J12,SorP!$B$1:$B$6230,0)),"",INDIRECT("'SorP'!$A$"&amp;MATCH($J12,SorP!$B$1:$B$6230,0))))</f>
        <v>SE-AC</v>
      </c>
      <c r="U12" s="231"/>
      <c r="V12" s="262">
        <f>IF(C12="",NA(),IF(OR(C12="Smelter not listed",C12="Smelter not yet identified"),MATCH($B12&amp;$D12,'Smelter Look-up'!$J:$J,0),MATCH($B12&amp;$C12,'Smelter Look-up'!$J:$J,0)))</f>
        <v>42</v>
      </c>
      <c r="W12" s="263"/>
      <c r="X12" s="263">
        <f t="shared" si="4"/>
        <v>0</v>
      </c>
      <c r="Y12" s="263"/>
      <c r="Z12" s="263"/>
      <c r="AB12" s="265" t="str">
        <f t="shared" si="5"/>
        <v>GoldBoliden AB</v>
      </c>
    </row>
    <row r="13" spans="1:34" s="264" customFormat="1" ht="19.899999999999999" customHeight="1">
      <c r="A13" s="316"/>
      <c r="B13" s="208" t="s">
        <v>1130</v>
      </c>
      <c r="C13" s="212" t="s">
        <v>661</v>
      </c>
      <c r="D13" s="270"/>
      <c r="E13" s="208" t="s">
        <v>1101</v>
      </c>
      <c r="F13" s="208" t="s">
        <v>662</v>
      </c>
      <c r="G13" s="208" t="s">
        <v>13320</v>
      </c>
      <c r="H13" s="209"/>
      <c r="I13" s="210" t="s">
        <v>1549</v>
      </c>
      <c r="J13" s="210" t="s">
        <v>1550</v>
      </c>
      <c r="K13" s="260"/>
      <c r="L13" s="260"/>
      <c r="M13" s="260"/>
      <c r="N13" s="260"/>
      <c r="O13" s="260"/>
      <c r="P13" s="211"/>
      <c r="Q13" s="261"/>
      <c r="R13" s="208" t="str">
        <f ca="1">IF(ISERROR($V13),"",OFFSET('Smelter Look-up'!$C$4,$V13-4,0)&amp;"")</f>
        <v>C. Hafner GmbH + Co. KG</v>
      </c>
      <c r="S13" s="215" t="str">
        <f t="shared" ca="1" si="3"/>
        <v>DE</v>
      </c>
      <c r="T13" s="215" t="str">
        <f ca="1">IF(B13="","",IF(ISERROR(MATCH($J13,SorP!$B$1:$B$6230,0)),"",INDIRECT("'SorP'!$A$"&amp;MATCH($J13,SorP!$B$1:$B$6230,0))))</f>
        <v>DE-BW</v>
      </c>
      <c r="U13" s="231"/>
      <c r="V13" s="262">
        <f>IF(C13="",NA(),IF(OR(C13="Smelter not listed",C13="Smelter not yet identified"),MATCH($B13&amp;$D13,'Smelter Look-up'!$J:$J,0),MATCH($B13&amp;$C13,'Smelter Look-up'!$J:$J,0)))</f>
        <v>43</v>
      </c>
      <c r="W13" s="263"/>
      <c r="X13" s="263">
        <f t="shared" si="4"/>
        <v>0</v>
      </c>
      <c r="Y13" s="263"/>
      <c r="Z13" s="263"/>
      <c r="AB13" s="265" t="str">
        <f t="shared" si="5"/>
        <v>GoldC. Hafner GmbH + Co. KG</v>
      </c>
    </row>
    <row r="14" spans="1:34" s="264" customFormat="1" ht="19.899999999999999" customHeight="1">
      <c r="A14" s="316"/>
      <c r="B14" s="208" t="s">
        <v>1130</v>
      </c>
      <c r="C14" s="212" t="s">
        <v>2257</v>
      </c>
      <c r="D14" s="270"/>
      <c r="E14" s="208" t="s">
        <v>1097</v>
      </c>
      <c r="F14" s="208" t="s">
        <v>664</v>
      </c>
      <c r="G14" s="208" t="s">
        <v>13320</v>
      </c>
      <c r="H14" s="209"/>
      <c r="I14" s="210" t="s">
        <v>1568</v>
      </c>
      <c r="J14" s="210" t="s">
        <v>1569</v>
      </c>
      <c r="K14" s="260"/>
      <c r="L14" s="260"/>
      <c r="M14" s="260"/>
      <c r="N14" s="260"/>
      <c r="O14" s="260"/>
      <c r="P14" s="211"/>
      <c r="Q14" s="261"/>
      <c r="R14" s="208" t="str">
        <f ca="1">IF(ISERROR($V14),"",OFFSET('Smelter Look-up'!$C$4,$V14-4,0)&amp;"")</f>
        <v>CCR Refinery - Glencore Canada Corporation</v>
      </c>
      <c r="S14" s="215" t="str">
        <f t="shared" ca="1" si="3"/>
        <v>CA</v>
      </c>
      <c r="T14" s="215" t="str">
        <f ca="1">IF(B14="","",IF(ISERROR(MATCH($J14,SorP!$B$1:$B$6230,0)),"",INDIRECT("'SorP'!$A$"&amp;MATCH($J14,SorP!$B$1:$B$6230,0))))</f>
        <v>CA-QC</v>
      </c>
      <c r="U14" s="231"/>
      <c r="V14" s="262">
        <f>IF(C14="",NA(),IF(OR(C14="Smelter not listed",C14="Smelter not yet identified"),MATCH($B14&amp;$D14,'Smelter Look-up'!$J:$J,0),MATCH($B14&amp;$C14,'Smelter Look-up'!$J:$J,0)))</f>
        <v>47</v>
      </c>
      <c r="W14" s="263"/>
      <c r="X14" s="263">
        <f t="shared" si="4"/>
        <v>0</v>
      </c>
      <c r="Y14" s="263"/>
      <c r="Z14" s="263"/>
      <c r="AB14" s="265" t="str">
        <f t="shared" si="5"/>
        <v>GoldCCR Refinery - Glencore Canada Corporation</v>
      </c>
    </row>
    <row r="15" spans="1:34" s="264" customFormat="1" ht="19.899999999999999" customHeight="1">
      <c r="A15" s="316"/>
      <c r="B15" s="208" t="s">
        <v>1130</v>
      </c>
      <c r="C15" s="212" t="s">
        <v>53</v>
      </c>
      <c r="D15" s="270"/>
      <c r="E15" s="208" t="s">
        <v>1107</v>
      </c>
      <c r="F15" s="208" t="s">
        <v>666</v>
      </c>
      <c r="G15" s="208" t="s">
        <v>13320</v>
      </c>
      <c r="H15" s="209"/>
      <c r="I15" s="210" t="s">
        <v>1576</v>
      </c>
      <c r="J15" s="210" t="s">
        <v>6521</v>
      </c>
      <c r="K15" s="260"/>
      <c r="L15" s="260"/>
      <c r="M15" s="260"/>
      <c r="N15" s="260"/>
      <c r="O15" s="260"/>
      <c r="P15" s="211"/>
      <c r="Q15" s="261"/>
      <c r="R15" s="208" t="str">
        <f ca="1">IF(ISERROR($V15),"",OFFSET('Smelter Look-up'!$C$4,$V15-4,0)&amp;"")</f>
        <v>Chimet S.p.A.</v>
      </c>
      <c r="S15" s="215" t="str">
        <f t="shared" ca="1" si="3"/>
        <v>IT</v>
      </c>
      <c r="T15" s="215" t="str">
        <f ca="1">IF(B15="","",IF(ISERROR(MATCH($J15,SorP!$B$1:$B$6230,0)),"",INDIRECT("'SorP'!$A$"&amp;MATCH($J15,SorP!$B$1:$B$6230,0))))</f>
        <v>IT-52</v>
      </c>
      <c r="U15" s="231"/>
      <c r="V15" s="262">
        <f>IF(C15="",NA(),IF(OR(C15="Smelter not listed",C15="Smelter not yet identified"),MATCH($B15&amp;$D15,'Smelter Look-up'!$J:$J,0),MATCH($B15&amp;$C15,'Smelter Look-up'!$J:$J,0)))</f>
        <v>55</v>
      </c>
      <c r="W15" s="263"/>
      <c r="X15" s="263">
        <f t="shared" si="4"/>
        <v>0</v>
      </c>
      <c r="Y15" s="263"/>
      <c r="Z15" s="263"/>
      <c r="AB15" s="265" t="str">
        <f t="shared" si="5"/>
        <v>GoldChimet S.p.A.</v>
      </c>
    </row>
    <row r="16" spans="1:34" s="264" customFormat="1" ht="19.899999999999999" customHeight="1">
      <c r="A16" s="316"/>
      <c r="B16" s="208" t="s">
        <v>1130</v>
      </c>
      <c r="C16" s="212" t="s">
        <v>906</v>
      </c>
      <c r="D16" s="270"/>
      <c r="E16" s="208" t="s">
        <v>1108</v>
      </c>
      <c r="F16" s="208" t="s">
        <v>673</v>
      </c>
      <c r="G16" s="208" t="s">
        <v>13320</v>
      </c>
      <c r="H16" s="209"/>
      <c r="I16" s="210" t="s">
        <v>1581</v>
      </c>
      <c r="J16" s="210" t="s">
        <v>1582</v>
      </c>
      <c r="K16" s="260"/>
      <c r="L16" s="260"/>
      <c r="M16" s="260"/>
      <c r="N16" s="260"/>
      <c r="O16" s="260"/>
      <c r="P16" s="211"/>
      <c r="Q16" s="261"/>
      <c r="R16" s="208" t="str">
        <f ca="1">IF(ISERROR($V16),"",OFFSET('Smelter Look-up'!$C$4,$V16-4,0)&amp;"")</f>
        <v>Dowa</v>
      </c>
      <c r="S16" s="215" t="str">
        <f t="shared" ca="1" si="3"/>
        <v>JP</v>
      </c>
      <c r="T16" s="215" t="str">
        <f ca="1">IF(B16="","",IF(ISERROR(MATCH($J16,SorP!$B$1:$B$6230,0)),"",INDIRECT("'SorP'!$A$"&amp;MATCH($J16,SorP!$B$1:$B$6230,0))))</f>
        <v>JP-05</v>
      </c>
      <c r="U16" s="231"/>
      <c r="V16" s="262">
        <f>IF(C16="",NA(),IF(OR(C16="Smelter not listed",C16="Smelter not yet identified"),MATCH($B16&amp;$D16,'Smelter Look-up'!$J:$J,0),MATCH($B16&amp;$C16,'Smelter Look-up'!$J:$J,0)))</f>
        <v>68</v>
      </c>
      <c r="W16" s="263"/>
      <c r="X16" s="263">
        <f t="shared" si="4"/>
        <v>0</v>
      </c>
      <c r="Y16" s="263"/>
      <c r="Z16" s="263"/>
      <c r="AB16" s="265" t="str">
        <f t="shared" si="5"/>
        <v>GoldDowa</v>
      </c>
    </row>
    <row r="17" spans="1:28" s="264" customFormat="1" ht="19.899999999999999" customHeight="1">
      <c r="A17" s="316"/>
      <c r="B17" s="208" t="s">
        <v>1130</v>
      </c>
      <c r="C17" s="212" t="s">
        <v>1039</v>
      </c>
      <c r="D17" s="270"/>
      <c r="E17" s="208" t="s">
        <v>1101</v>
      </c>
      <c r="F17" s="208" t="s">
        <v>678</v>
      </c>
      <c r="G17" s="208" t="s">
        <v>13320</v>
      </c>
      <c r="H17" s="209"/>
      <c r="I17" s="210" t="s">
        <v>1549</v>
      </c>
      <c r="J17" s="210" t="s">
        <v>1550</v>
      </c>
      <c r="K17" s="260"/>
      <c r="L17" s="260"/>
      <c r="M17" s="260"/>
      <c r="N17" s="260"/>
      <c r="O17" s="260"/>
      <c r="P17" s="211"/>
      <c r="Q17" s="261"/>
      <c r="R17" s="208" t="str">
        <f ca="1">IF(ISERROR($V17),"",OFFSET('Smelter Look-up'!$C$4,$V17-4,0)&amp;"")</f>
        <v>Heimerle + Meule GmbH</v>
      </c>
      <c r="S17" s="215" t="str">
        <f t="shared" ca="1" si="3"/>
        <v>DE</v>
      </c>
      <c r="T17" s="215" t="str">
        <f ca="1">IF(B17="","",IF(ISERROR(MATCH($J17,SorP!$B$1:$B$6230,0)),"",INDIRECT("'SorP'!$A$"&amp;MATCH($J17,SorP!$B$1:$B$6230,0))))</f>
        <v>DE-BW</v>
      </c>
      <c r="U17" s="231"/>
      <c r="V17" s="262">
        <f>IF(C17="",NA(),IF(OR(C17="Smelter not listed",C17="Smelter not yet identified"),MATCH($B17&amp;$D17,'Smelter Look-up'!$J:$J,0),MATCH($B17&amp;$C17,'Smelter Look-up'!$J:$J,0)))</f>
        <v>102</v>
      </c>
      <c r="W17" s="263"/>
      <c r="X17" s="263">
        <f t="shared" si="4"/>
        <v>0</v>
      </c>
      <c r="Y17" s="263"/>
      <c r="Z17" s="263"/>
      <c r="AB17" s="265" t="str">
        <f t="shared" si="5"/>
        <v>GoldHeimerle + Meule GmbH</v>
      </c>
    </row>
    <row r="18" spans="1:28" s="264" customFormat="1" ht="19.899999999999999" customHeight="1">
      <c r="A18" s="207"/>
      <c r="B18" s="208" t="s">
        <v>1130</v>
      </c>
      <c r="C18" s="212" t="s">
        <v>2524</v>
      </c>
      <c r="D18" s="270"/>
      <c r="E18" s="208" t="s">
        <v>1100</v>
      </c>
      <c r="F18" s="208" t="s">
        <v>679</v>
      </c>
      <c r="G18" s="208" t="s">
        <v>13320</v>
      </c>
      <c r="H18" s="209"/>
      <c r="I18" s="210" t="s">
        <v>1595</v>
      </c>
      <c r="J18" s="210" t="s">
        <v>13923</v>
      </c>
      <c r="K18" s="260"/>
      <c r="L18" s="260"/>
      <c r="M18" s="260"/>
      <c r="N18" s="260"/>
      <c r="O18" s="260"/>
      <c r="P18" s="211"/>
      <c r="Q18" s="261"/>
      <c r="R18" s="208" t="str">
        <f ca="1">IF(ISERROR($V18),"",OFFSET('Smelter Look-up'!$C$4,$V18-4,0)&amp;"")</f>
        <v>Heraeus Metals Hong Kong Ltd.</v>
      </c>
      <c r="S18" s="215" t="str">
        <f t="shared" ca="1" si="3"/>
        <v>CN</v>
      </c>
      <c r="T18" s="215" t="str">
        <f ca="1">IF(B18="","",IF(ISERROR(MATCH($J18,SorP!$B$1:$B$6230,0)),"",INDIRECT("'SorP'!$A$"&amp;MATCH($J18,SorP!$B$1:$B$6230,0))))</f>
        <v/>
      </c>
      <c r="U18" s="231"/>
      <c r="V18" s="262">
        <f>IF(C18="",NA(),IF(OR(C18="Smelter not listed",C18="Smelter not yet identified"),MATCH($B18&amp;$D18,'Smelter Look-up'!$J:$J,0),MATCH($B18&amp;$C18,'Smelter Look-up'!$J:$J,0)))</f>
        <v>108</v>
      </c>
      <c r="W18" s="263"/>
      <c r="X18" s="263">
        <f t="shared" si="4"/>
        <v>0</v>
      </c>
      <c r="Y18" s="263"/>
      <c r="Z18" s="263"/>
      <c r="AB18" s="265" t="str">
        <f t="shared" si="5"/>
        <v>GoldHeraeus Metals Hong Kong Ltd.</v>
      </c>
    </row>
    <row r="19" spans="1:28" s="264" customFormat="1" ht="20.25">
      <c r="A19" s="207"/>
      <c r="B19" s="208" t="s">
        <v>1130</v>
      </c>
      <c r="C19" s="212" t="s">
        <v>1227</v>
      </c>
      <c r="D19" s="270"/>
      <c r="E19" s="208" t="s">
        <v>1101</v>
      </c>
      <c r="F19" s="208" t="s">
        <v>680</v>
      </c>
      <c r="G19" s="208" t="s">
        <v>13320</v>
      </c>
      <c r="H19" s="209"/>
      <c r="I19" s="210" t="s">
        <v>1596</v>
      </c>
      <c r="J19" s="210" t="s">
        <v>4268</v>
      </c>
      <c r="K19" s="260"/>
      <c r="L19" s="260"/>
      <c r="M19" s="260"/>
      <c r="N19" s="260"/>
      <c r="O19" s="260"/>
      <c r="P19" s="211"/>
      <c r="Q19" s="261"/>
      <c r="R19" s="208" t="str">
        <f ca="1">IF(ISERROR($V19),"",OFFSET('Smelter Look-up'!$C$4,$V19-4,0)&amp;"")</f>
        <v>Heraeus Germany GmbH Co. KG</v>
      </c>
      <c r="S19" s="215" t="str">
        <f t="shared" ca="1" si="3"/>
        <v>DE</v>
      </c>
      <c r="T19" s="215" t="str">
        <f ca="1">IF(B19="","",IF(ISERROR(MATCH($J19,SorP!$B$1:$B$6230,0)),"",INDIRECT("'SorP'!$A$"&amp;MATCH($J19,SorP!$B$1:$B$6230,0))))</f>
        <v>DE-HE</v>
      </c>
      <c r="U19" s="231"/>
      <c r="V19" s="262">
        <f>IF(C19="",NA(),IF(OR(C19="Smelter not listed",C19="Smelter not yet identified"),MATCH($B19&amp;$D19,'Smelter Look-up'!$J:$J,0),MATCH($B19&amp;$C19,'Smelter Look-up'!$J:$J,0)))</f>
        <v>109</v>
      </c>
      <c r="W19" s="263"/>
      <c r="X19" s="263">
        <f t="shared" si="4"/>
        <v>0</v>
      </c>
      <c r="Y19" s="263"/>
      <c r="Z19" s="263"/>
      <c r="AB19" s="265" t="str">
        <f t="shared" si="5"/>
        <v>GoldHeraeus Precious Metals GmbH &amp; Co. KG</v>
      </c>
    </row>
    <row r="20" spans="1:28" s="264" customFormat="1" ht="20.25">
      <c r="A20" s="207"/>
      <c r="B20" s="208" t="s">
        <v>1130</v>
      </c>
      <c r="C20" s="212" t="s">
        <v>1228</v>
      </c>
      <c r="D20" s="270"/>
      <c r="E20" s="208" t="s">
        <v>1108</v>
      </c>
      <c r="F20" s="208" t="s">
        <v>684</v>
      </c>
      <c r="G20" s="208" t="s">
        <v>13320</v>
      </c>
      <c r="H20" s="209"/>
      <c r="I20" s="210" t="s">
        <v>1601</v>
      </c>
      <c r="J20" s="210" t="s">
        <v>1587</v>
      </c>
      <c r="K20" s="260"/>
      <c r="L20" s="260"/>
      <c r="M20" s="260"/>
      <c r="N20" s="260"/>
      <c r="O20" s="260"/>
      <c r="P20" s="211"/>
      <c r="Q20" s="261"/>
      <c r="R20" s="208" t="str">
        <f ca="1">IF(ISERROR($V20),"",OFFSET('Smelter Look-up'!$C$4,$V20-4,0)&amp;"")</f>
        <v>Ishifuku Metal Industry Co., Ltd.</v>
      </c>
      <c r="S20" s="215" t="str">
        <f t="shared" ca="1" si="3"/>
        <v>JP</v>
      </c>
      <c r="T20" s="215" t="str">
        <f ca="1">IF(B20="","",IF(ISERROR(MATCH($J20,SorP!$B$1:$B$6230,0)),"",INDIRECT("'SorP'!$A$"&amp;MATCH($J20,SorP!$B$1:$B$6230,0))))</f>
        <v>JP-11</v>
      </c>
      <c r="U20" s="231"/>
      <c r="V20" s="262">
        <f>IF(C20="",NA(),IF(OR(C20="Smelter not listed",C20="Smelter not yet identified"),MATCH($B20&amp;$D20,'Smelter Look-up'!$J:$J,0),MATCH($B20&amp;$C20,'Smelter Look-up'!$J:$J,0)))</f>
        <v>119</v>
      </c>
      <c r="W20" s="263"/>
      <c r="X20" s="263">
        <f t="shared" si="4"/>
        <v>0</v>
      </c>
      <c r="Y20" s="263"/>
      <c r="Z20" s="263"/>
      <c r="AB20" s="265" t="str">
        <f t="shared" si="5"/>
        <v>GoldIshifuku Metal Industry Co., Ltd.</v>
      </c>
    </row>
    <row r="21" spans="1:28" s="264" customFormat="1" ht="20.25">
      <c r="A21" s="207"/>
      <c r="B21" s="208" t="s">
        <v>1130</v>
      </c>
      <c r="C21" s="212" t="s">
        <v>1235</v>
      </c>
      <c r="D21" s="270"/>
      <c r="E21" s="208" t="s">
        <v>889</v>
      </c>
      <c r="F21" s="208" t="s">
        <v>685</v>
      </c>
      <c r="G21" s="208" t="s">
        <v>13320</v>
      </c>
      <c r="H21" s="209"/>
      <c r="I21" s="210" t="s">
        <v>1602</v>
      </c>
      <c r="J21" s="210" t="s">
        <v>11347</v>
      </c>
      <c r="K21" s="260"/>
      <c r="L21" s="260"/>
      <c r="M21" s="260"/>
      <c r="N21" s="260"/>
      <c r="O21" s="260"/>
      <c r="P21" s="211"/>
      <c r="Q21" s="261"/>
      <c r="R21" s="208" t="str">
        <f ca="1">IF(ISERROR($V21),"",OFFSET('Smelter Look-up'!$C$4,$V21-4,0)&amp;"")</f>
        <v>Istanbul Gold Refinery</v>
      </c>
      <c r="S21" s="215" t="str">
        <f t="shared" ca="1" si="3"/>
        <v>TR</v>
      </c>
      <c r="T21" s="215" t="str">
        <f ca="1">IF(B21="","",IF(ISERROR(MATCH($J21,SorP!$B$1:$B$6230,0)),"",INDIRECT("'SorP'!$A$"&amp;MATCH($J21,SorP!$B$1:$B$6230,0))))</f>
        <v>TR-34</v>
      </c>
      <c r="U21" s="231"/>
      <c r="V21" s="262">
        <f>IF(C21="",NA(),IF(OR(C21="Smelter not listed",C21="Smelter not yet identified"),MATCH($B21&amp;$D21,'Smelter Look-up'!$J:$J,0),MATCH($B21&amp;$C21,'Smelter Look-up'!$J:$J,0)))</f>
        <v>120</v>
      </c>
      <c r="W21" s="263"/>
      <c r="X21" s="263">
        <f t="shared" si="4"/>
        <v>0</v>
      </c>
      <c r="Y21" s="263"/>
      <c r="Z21" s="263"/>
      <c r="AB21" s="265" t="str">
        <f t="shared" si="5"/>
        <v>GoldIstanbul Gold Refinery</v>
      </c>
    </row>
    <row r="22" spans="1:28" s="264" customFormat="1" ht="25.5">
      <c r="A22" s="207"/>
      <c r="B22" s="208" t="s">
        <v>1130</v>
      </c>
      <c r="C22" s="212" t="s">
        <v>2215</v>
      </c>
      <c r="D22" s="270"/>
      <c r="E22" s="208" t="s">
        <v>2456</v>
      </c>
      <c r="F22" s="208" t="s">
        <v>688</v>
      </c>
      <c r="G22" s="208" t="s">
        <v>13320</v>
      </c>
      <c r="H22" s="209"/>
      <c r="I22" s="210" t="s">
        <v>1606</v>
      </c>
      <c r="J22" s="210" t="s">
        <v>1607</v>
      </c>
      <c r="K22" s="260"/>
      <c r="L22" s="260"/>
      <c r="M22" s="260"/>
      <c r="N22" s="260"/>
      <c r="O22" s="260"/>
      <c r="P22" s="211"/>
      <c r="Q22" s="261"/>
      <c r="R22" s="208" t="str">
        <f ca="1">IF(ISERROR($V22),"",OFFSET('Smelter Look-up'!$C$4,$V22-4,0)&amp;"")</f>
        <v>Asahi Refining USA Inc.</v>
      </c>
      <c r="S22" s="215" t="str">
        <f t="shared" ca="1" si="3"/>
        <v>US</v>
      </c>
      <c r="T22" s="215" t="str">
        <f ca="1">IF(B22="","",IF(ISERROR(MATCH($J22,SorP!$B$1:$B$6230,0)),"",INDIRECT("'SorP'!$A$"&amp;MATCH($J22,SorP!$B$1:$B$6230,0))))</f>
        <v>US-UT</v>
      </c>
      <c r="U22" s="231"/>
      <c r="V22" s="262">
        <f>IF(C22="",NA(),IF(OR(C22="Smelter not listed",C22="Smelter not yet identified"),MATCH($B22&amp;$D22,'Smelter Look-up'!$J:$J,0),MATCH($B22&amp;$C22,'Smelter Look-up'!$J:$J,0)))</f>
        <v>31</v>
      </c>
      <c r="W22" s="263"/>
      <c r="X22" s="263">
        <f t="shared" si="4"/>
        <v>0</v>
      </c>
      <c r="Y22" s="263"/>
      <c r="Z22" s="263"/>
      <c r="AB22" s="265" t="str">
        <f t="shared" si="5"/>
        <v>GoldAsahi Refining USA Inc.</v>
      </c>
    </row>
    <row r="23" spans="1:28" s="264" customFormat="1" ht="25.5">
      <c r="A23" s="207"/>
      <c r="B23" s="208" t="s">
        <v>1130</v>
      </c>
      <c r="C23" s="212" t="s">
        <v>2159</v>
      </c>
      <c r="D23" s="270"/>
      <c r="E23" s="208" t="s">
        <v>2456</v>
      </c>
      <c r="F23" s="208" t="s">
        <v>688</v>
      </c>
      <c r="G23" s="208" t="s">
        <v>13320</v>
      </c>
      <c r="H23" s="209"/>
      <c r="I23" s="210" t="s">
        <v>1606</v>
      </c>
      <c r="J23" s="210" t="s">
        <v>1607</v>
      </c>
      <c r="K23" s="260"/>
      <c r="L23" s="260"/>
      <c r="M23" s="260"/>
      <c r="N23" s="260"/>
      <c r="O23" s="260"/>
      <c r="P23" s="211"/>
      <c r="Q23" s="261"/>
      <c r="R23" s="208" t="str">
        <f ca="1">IF(ISERROR($V23),"",OFFSET('Smelter Look-up'!$C$4,$V23-4,0)&amp;"")</f>
        <v>Asahi Refining USA Inc.</v>
      </c>
      <c r="S23" s="215" t="str">
        <f t="shared" ca="1" si="3"/>
        <v>US</v>
      </c>
      <c r="T23" s="215" t="str">
        <f ca="1">IF(B23="","",IF(ISERROR(MATCH($J23,SorP!$B$1:$B$6230,0)),"",INDIRECT("'SorP'!$A$"&amp;MATCH($J23,SorP!$B$1:$B$6230,0))))</f>
        <v>US-UT</v>
      </c>
      <c r="U23" s="231"/>
      <c r="V23" s="262">
        <f>IF(C23="",NA(),IF(OR(C23="Smelter not listed",C23="Smelter not yet identified"),MATCH($B23&amp;$D23,'Smelter Look-up'!$J:$J,0),MATCH($B23&amp;$C23,'Smelter Look-up'!$J:$J,0)))</f>
        <v>127</v>
      </c>
      <c r="W23" s="263"/>
      <c r="X23" s="263">
        <f t="shared" si="4"/>
        <v>0</v>
      </c>
      <c r="Y23" s="263"/>
      <c r="Z23" s="263"/>
      <c r="AB23" s="265" t="str">
        <f t="shared" si="5"/>
        <v>GoldJohnson Matthey Inc.</v>
      </c>
    </row>
    <row r="24" spans="1:28" s="264" customFormat="1" ht="20.25">
      <c r="A24" s="207"/>
      <c r="B24" s="208" t="s">
        <v>1130</v>
      </c>
      <c r="C24" s="212" t="s">
        <v>2307</v>
      </c>
      <c r="D24" s="270"/>
      <c r="E24" s="208" t="s">
        <v>1097</v>
      </c>
      <c r="F24" s="208" t="s">
        <v>689</v>
      </c>
      <c r="G24" s="208" t="s">
        <v>13320</v>
      </c>
      <c r="H24" s="209"/>
      <c r="I24" s="210" t="s">
        <v>1609</v>
      </c>
      <c r="J24" s="210" t="s">
        <v>1610</v>
      </c>
      <c r="K24" s="260"/>
      <c r="L24" s="260"/>
      <c r="M24" s="260"/>
      <c r="N24" s="260"/>
      <c r="O24" s="260"/>
      <c r="P24" s="211"/>
      <c r="Q24" s="261"/>
      <c r="R24" s="208" t="str">
        <f ca="1">IF(ISERROR($V24),"",OFFSET('Smelter Look-up'!$C$4,$V24-4,0)&amp;"")</f>
        <v>Asahi Refining Canada Ltd.</v>
      </c>
      <c r="S24" s="215" t="str">
        <f t="shared" ca="1" si="3"/>
        <v>CA</v>
      </c>
      <c r="T24" s="215" t="str">
        <f ca="1">IF(B24="","",IF(ISERROR(MATCH($J24,SorP!$B$1:$B$6230,0)),"",INDIRECT("'SorP'!$A$"&amp;MATCH($J24,SorP!$B$1:$B$6230,0))))</f>
        <v>CA-ON</v>
      </c>
      <c r="U24" s="231"/>
      <c r="V24" s="262">
        <f>IF(C24="",NA(),IF(OR(C24="Smelter not listed",C24="Smelter not yet identified"),MATCH($B24&amp;$D24,'Smelter Look-up'!$J:$J,0),MATCH($B24&amp;$C24,'Smelter Look-up'!$J:$J,0)))</f>
        <v>30</v>
      </c>
      <c r="W24" s="263"/>
      <c r="X24" s="263">
        <f t="shared" si="4"/>
        <v>0</v>
      </c>
      <c r="Y24" s="263"/>
      <c r="Z24" s="263"/>
      <c r="AB24" s="265" t="str">
        <f t="shared" si="5"/>
        <v>GoldAsahi Refining Canada Ltd.</v>
      </c>
    </row>
    <row r="25" spans="1:28" s="264" customFormat="1" ht="20.25">
      <c r="A25" s="207"/>
      <c r="B25" s="208" t="s">
        <v>1130</v>
      </c>
      <c r="C25" s="212" t="s">
        <v>2160</v>
      </c>
      <c r="D25" s="270"/>
      <c r="E25" s="208" t="s">
        <v>1097</v>
      </c>
      <c r="F25" s="208" t="s">
        <v>689</v>
      </c>
      <c r="G25" s="208" t="s">
        <v>15666</v>
      </c>
      <c r="H25" s="209"/>
      <c r="I25" s="210" t="s">
        <v>1629</v>
      </c>
      <c r="J25" s="210" t="s">
        <v>1630</v>
      </c>
      <c r="K25" s="260"/>
      <c r="L25" s="260"/>
      <c r="M25" s="260"/>
      <c r="N25" s="260"/>
      <c r="O25" s="260"/>
      <c r="P25" s="211"/>
      <c r="Q25" s="261"/>
      <c r="R25" s="208" t="str">
        <f ca="1">IF(ISERROR($V25),"",OFFSET('Smelter Look-up'!$C$4,$V25-4,0)&amp;"")</f>
        <v>Asahi Refining Canada Ltd.</v>
      </c>
      <c r="S25" s="215" t="str">
        <f t="shared" ca="1" si="3"/>
        <v>CA</v>
      </c>
      <c r="T25" s="215" t="str">
        <f ca="1">IF(B25="","",IF(ISERROR(MATCH($J25,SorP!$B$1:$B$6230,0)),"",INDIRECT("'SorP'!$A$"&amp;MATCH($J25,SorP!$B$1:$B$6230,0))))</f>
        <v>CH-NE</v>
      </c>
      <c r="U25" s="231"/>
      <c r="V25" s="262">
        <f>IF(C25="",NA(),IF(OR(C25="Smelter not listed",C25="Smelter not yet identified"),MATCH($B25&amp;$D25,'Smelter Look-up'!$J:$J,0),MATCH($B25&amp;$C25,'Smelter Look-up'!$J:$J,0)))</f>
        <v>129</v>
      </c>
      <c r="W25" s="263"/>
      <c r="X25" s="263">
        <f t="shared" si="4"/>
        <v>0</v>
      </c>
      <c r="Y25" s="263"/>
      <c r="Z25" s="263"/>
      <c r="AB25" s="265" t="str">
        <f t="shared" si="5"/>
        <v>GoldJohnson Matthey Limited</v>
      </c>
    </row>
    <row r="26" spans="1:28" s="264" customFormat="1" ht="20.25">
      <c r="A26" s="207"/>
      <c r="B26" s="208" t="s">
        <v>1130</v>
      </c>
      <c r="C26" s="212" t="s">
        <v>55</v>
      </c>
      <c r="D26" s="270"/>
      <c r="E26" s="208" t="s">
        <v>1108</v>
      </c>
      <c r="F26" s="208" t="s">
        <v>692</v>
      </c>
      <c r="G26" s="208" t="s">
        <v>13320</v>
      </c>
      <c r="H26" s="209"/>
      <c r="I26" s="210" t="s">
        <v>2386</v>
      </c>
      <c r="J26" s="210" t="s">
        <v>6715</v>
      </c>
      <c r="K26" s="260"/>
      <c r="L26" s="260"/>
      <c r="M26" s="260"/>
      <c r="N26" s="260"/>
      <c r="O26" s="260"/>
      <c r="P26" s="211"/>
      <c r="Q26" s="261"/>
      <c r="R26" s="208" t="str">
        <f ca="1">IF(ISERROR($V26),"",OFFSET('Smelter Look-up'!$C$4,$V26-4,0)&amp;"")</f>
        <v>JX Nippon Mining &amp; Metals Co., Ltd.</v>
      </c>
      <c r="S26" s="215" t="str">
        <f t="shared" ca="1" si="3"/>
        <v>JP</v>
      </c>
      <c r="T26" s="215" t="str">
        <f ca="1">IF(B26="","",IF(ISERROR(MATCH($J26,SorP!$B$1:$B$6230,0)),"",INDIRECT("'SorP'!$A$"&amp;MATCH($J26,SorP!$B$1:$B$6230,0))))</f>
        <v>JP-44</v>
      </c>
      <c r="U26" s="231"/>
      <c r="V26" s="262">
        <f>IF(C26="",NA(),IF(OR(C26="Smelter not listed",C26="Smelter not yet identified"),MATCH($B26&amp;$D26,'Smelter Look-up'!$J:$J,0),MATCH($B26&amp;$C26,'Smelter Look-up'!$J:$J,0)))</f>
        <v>133</v>
      </c>
      <c r="W26" s="263"/>
      <c r="X26" s="263">
        <f t="shared" si="4"/>
        <v>0</v>
      </c>
      <c r="Y26" s="263"/>
      <c r="Z26" s="263"/>
      <c r="AB26" s="265" t="str">
        <f t="shared" si="5"/>
        <v>GoldJX Nippon Mining &amp; Metals Co., Ltd.</v>
      </c>
    </row>
    <row r="27" spans="1:28" s="264" customFormat="1" ht="25.5">
      <c r="A27" s="207"/>
      <c r="B27" s="208" t="s">
        <v>1130</v>
      </c>
      <c r="C27" s="212" t="s">
        <v>694</v>
      </c>
      <c r="D27" s="270"/>
      <c r="E27" s="208" t="s">
        <v>2456</v>
      </c>
      <c r="F27" s="208" t="s">
        <v>695</v>
      </c>
      <c r="G27" s="208" t="s">
        <v>13320</v>
      </c>
      <c r="H27" s="209"/>
      <c r="I27" s="210" t="s">
        <v>1614</v>
      </c>
      <c r="J27" s="210" t="s">
        <v>1607</v>
      </c>
      <c r="K27" s="260"/>
      <c r="L27" s="260"/>
      <c r="M27" s="260"/>
      <c r="N27" s="260"/>
      <c r="O27" s="260"/>
      <c r="P27" s="211"/>
      <c r="Q27" s="261"/>
      <c r="R27" s="208" t="str">
        <f ca="1">IF(ISERROR($V27),"",OFFSET('Smelter Look-up'!$C$4,$V27-4,0)&amp;"")</f>
        <v>Kennecott Utah Copper LLC</v>
      </c>
      <c r="S27" s="215" t="str">
        <f t="shared" ca="1" si="3"/>
        <v>US</v>
      </c>
      <c r="T27" s="215" t="str">
        <f ca="1">IF(B27="","",IF(ISERROR(MATCH($J27,SorP!$B$1:$B$6230,0)),"",INDIRECT("'SorP'!$A$"&amp;MATCH($J27,SorP!$B$1:$B$6230,0))))</f>
        <v>US-UT</v>
      </c>
      <c r="U27" s="231"/>
      <c r="V27" s="262">
        <f>IF(C27="",NA(),IF(OR(C27="Smelter not listed",C27="Smelter not yet identified"),MATCH($B27&amp;$D27,'Smelter Look-up'!$J:$J,0),MATCH($B27&amp;$C27,'Smelter Look-up'!$J:$J,0)))</f>
        <v>138</v>
      </c>
      <c r="W27" s="263"/>
      <c r="X27" s="263">
        <f t="shared" si="4"/>
        <v>0</v>
      </c>
      <c r="Y27" s="263"/>
      <c r="Z27" s="263"/>
      <c r="AB27" s="265" t="str">
        <f t="shared" si="5"/>
        <v>GoldKennecott Utah Copper LLC</v>
      </c>
    </row>
    <row r="28" spans="1:28" s="264" customFormat="1" ht="20.25">
      <c r="A28" s="207"/>
      <c r="B28" s="208" t="s">
        <v>1130</v>
      </c>
      <c r="C28" s="212" t="s">
        <v>2161</v>
      </c>
      <c r="D28" s="270"/>
      <c r="E28" s="208" t="s">
        <v>1108</v>
      </c>
      <c r="F28" s="208" t="s">
        <v>696</v>
      </c>
      <c r="G28" s="208" t="s">
        <v>13320</v>
      </c>
      <c r="H28" s="209"/>
      <c r="I28" s="210" t="s">
        <v>1615</v>
      </c>
      <c r="J28" s="210" t="s">
        <v>1587</v>
      </c>
      <c r="K28" s="260"/>
      <c r="L28" s="260"/>
      <c r="M28" s="260"/>
      <c r="N28" s="260"/>
      <c r="O28" s="260"/>
      <c r="P28" s="211"/>
      <c r="Q28" s="261"/>
      <c r="R28" s="208" t="str">
        <f ca="1">IF(ISERROR($V28),"",OFFSET('Smelter Look-up'!$C$4,$V28-4,0)&amp;"")</f>
        <v>Kojima Chemicals Co., Ltd.</v>
      </c>
      <c r="S28" s="215" t="str">
        <f t="shared" ca="1" si="3"/>
        <v>JP</v>
      </c>
      <c r="T28" s="215" t="str">
        <f ca="1">IF(B28="","",IF(ISERROR(MATCH($J28,SorP!$B$1:$B$6230,0)),"",INDIRECT("'SorP'!$A$"&amp;MATCH($J28,SorP!$B$1:$B$6230,0))))</f>
        <v>JP-11</v>
      </c>
      <c r="U28" s="231"/>
      <c r="V28" s="262">
        <f>IF(C28="",NA(),IF(OR(C28="Smelter not listed",C28="Smelter not yet identified"),MATCH($B28&amp;$D28,'Smelter Look-up'!$J:$J,0),MATCH($B28&amp;$C28,'Smelter Look-up'!$J:$J,0)))</f>
        <v>142</v>
      </c>
      <c r="W28" s="263"/>
      <c r="X28" s="263">
        <f t="shared" si="4"/>
        <v>0</v>
      </c>
      <c r="Y28" s="263"/>
      <c r="Z28" s="263"/>
      <c r="AB28" s="265" t="str">
        <f t="shared" si="5"/>
        <v>GoldKojima Chemicals Co., Ltd.</v>
      </c>
    </row>
    <row r="29" spans="1:28" s="264" customFormat="1" ht="20.25">
      <c r="A29" s="207"/>
      <c r="B29" s="208" t="s">
        <v>1130</v>
      </c>
      <c r="C29" s="212" t="s">
        <v>56</v>
      </c>
      <c r="D29" s="270"/>
      <c r="E29" s="208" t="s">
        <v>1111</v>
      </c>
      <c r="F29" s="208" t="s">
        <v>700</v>
      </c>
      <c r="G29" s="208" t="s">
        <v>13320</v>
      </c>
      <c r="H29" s="209"/>
      <c r="I29" s="210" t="s">
        <v>1620</v>
      </c>
      <c r="J29" s="210" t="s">
        <v>12946</v>
      </c>
      <c r="K29" s="260"/>
      <c r="L29" s="260"/>
      <c r="M29" s="260"/>
      <c r="N29" s="260"/>
      <c r="O29" s="260"/>
      <c r="P29" s="211"/>
      <c r="Q29" s="261"/>
      <c r="R29" s="208" t="str">
        <f ca="1">IF(ISERROR($V29),"",OFFSET('Smelter Look-up'!$C$4,$V29-4,0)&amp;"")</f>
        <v>LS-NIKKO Copper Inc.</v>
      </c>
      <c r="S29" s="215" t="str">
        <f t="shared" ca="1" si="3"/>
        <v>KR</v>
      </c>
      <c r="T29" s="215" t="str">
        <f ca="1">IF(B29="","",IF(ISERROR(MATCH($J29,SorP!$B$1:$B$6230,0)),"",INDIRECT("'SorP'!$A$"&amp;MATCH($J29,SorP!$B$1:$B$6230,0))))</f>
        <v>KR-31</v>
      </c>
      <c r="U29" s="231"/>
      <c r="V29" s="262">
        <f>IF(C29="",NA(),IF(OR(C29="Smelter not listed",C29="Smelter not yet identified"),MATCH($B29&amp;$D29,'Smelter Look-up'!$J:$J,0),MATCH($B29&amp;$C29,'Smelter Look-up'!$J:$J,0)))</f>
        <v>158</v>
      </c>
      <c r="W29" s="263"/>
      <c r="X29" s="263">
        <f t="shared" si="4"/>
        <v>0</v>
      </c>
      <c r="Y29" s="263"/>
      <c r="Z29" s="263"/>
      <c r="AB29" s="265" t="str">
        <f t="shared" si="5"/>
        <v>GoldLS-NIKKO Copper Inc.</v>
      </c>
    </row>
    <row r="30" spans="1:28" s="264" customFormat="1" ht="25.5">
      <c r="A30" s="207"/>
      <c r="B30" s="208" t="s">
        <v>1130</v>
      </c>
      <c r="C30" s="212" t="s">
        <v>910</v>
      </c>
      <c r="D30" s="270"/>
      <c r="E30" s="208" t="s">
        <v>2456</v>
      </c>
      <c r="F30" s="208" t="s">
        <v>703</v>
      </c>
      <c r="G30" s="208" t="s">
        <v>13320</v>
      </c>
      <c r="H30" s="209"/>
      <c r="I30" s="210" t="s">
        <v>1623</v>
      </c>
      <c r="J30" s="210" t="s">
        <v>1624</v>
      </c>
      <c r="K30" s="260"/>
      <c r="L30" s="260"/>
      <c r="M30" s="260"/>
      <c r="N30" s="260"/>
      <c r="O30" s="260"/>
      <c r="P30" s="211"/>
      <c r="Q30" s="261"/>
      <c r="R30" s="208" t="str">
        <f ca="1">IF(ISERROR($V30),"",OFFSET('Smelter Look-up'!$C$4,$V30-4,0)&amp;"")</f>
        <v>Materion</v>
      </c>
      <c r="S30" s="215" t="str">
        <f t="shared" ca="1" si="3"/>
        <v>US</v>
      </c>
      <c r="T30" s="215" t="str">
        <f ca="1">IF(B30="","",IF(ISERROR(MATCH($J30,SorP!$B$1:$B$6230,0)),"",INDIRECT("'SorP'!$A$"&amp;MATCH($J30,SorP!$B$1:$B$6230,0))))</f>
        <v>US-NY</v>
      </c>
      <c r="U30" s="231"/>
      <c r="V30" s="262">
        <f>IF(C30="",NA(),IF(OR(C30="Smelter not listed",C30="Smelter not yet identified"),MATCH($B30&amp;$D30,'Smelter Look-up'!$J:$J,0),MATCH($B30&amp;$C30,'Smelter Look-up'!$J:$J,0)))</f>
        <v>164</v>
      </c>
      <c r="W30" s="263"/>
      <c r="X30" s="263">
        <f t="shared" si="4"/>
        <v>0</v>
      </c>
      <c r="Y30" s="263"/>
      <c r="Z30" s="263"/>
      <c r="AB30" s="265" t="str">
        <f t="shared" si="5"/>
        <v>GoldMaterion</v>
      </c>
    </row>
    <row r="31" spans="1:28" s="264" customFormat="1" ht="20.25">
      <c r="A31" s="207"/>
      <c r="B31" s="208" t="s">
        <v>1130</v>
      </c>
      <c r="C31" s="212" t="s">
        <v>57</v>
      </c>
      <c r="D31" s="270"/>
      <c r="E31" s="208" t="s">
        <v>1108</v>
      </c>
      <c r="F31" s="208" t="s">
        <v>704</v>
      </c>
      <c r="G31" s="208" t="s">
        <v>13320</v>
      </c>
      <c r="H31" s="209"/>
      <c r="I31" s="210" t="s">
        <v>1625</v>
      </c>
      <c r="J31" s="210" t="s">
        <v>1587</v>
      </c>
      <c r="K31" s="260"/>
      <c r="L31" s="260"/>
      <c r="M31" s="260"/>
      <c r="N31" s="260"/>
      <c r="O31" s="260"/>
      <c r="P31" s="211"/>
      <c r="Q31" s="261"/>
      <c r="R31" s="208" t="str">
        <f ca="1">IF(ISERROR($V31),"",OFFSET('Smelter Look-up'!$C$4,$V31-4,0)&amp;"")</f>
        <v>Matsuda Sangyo Co., Ltd.</v>
      </c>
      <c r="S31" s="215" t="str">
        <f t="shared" ca="1" si="3"/>
        <v>JP</v>
      </c>
      <c r="T31" s="215" t="str">
        <f ca="1">IF(B31="","",IF(ISERROR(MATCH($J31,SorP!$B$1:$B$6230,0)),"",INDIRECT("'SorP'!$A$"&amp;MATCH($J31,SorP!$B$1:$B$6230,0))))</f>
        <v>JP-11</v>
      </c>
      <c r="U31" s="231"/>
      <c r="V31" s="262">
        <f>IF(C31="",NA(),IF(OR(C31="Smelter not listed",C31="Smelter not yet identified"),MATCH($B31&amp;$D31,'Smelter Look-up'!$J:$J,0),MATCH($B31&amp;$C31,'Smelter Look-up'!$J:$J,0)))</f>
        <v>165</v>
      </c>
      <c r="W31" s="263"/>
      <c r="X31" s="263">
        <f t="shared" si="4"/>
        <v>0</v>
      </c>
      <c r="Y31" s="263"/>
      <c r="Z31" s="263"/>
      <c r="AB31" s="265" t="str">
        <f t="shared" si="5"/>
        <v>GoldMatsuda Sangyo Co., Ltd.</v>
      </c>
    </row>
    <row r="32" spans="1:28" s="264" customFormat="1" ht="20.25">
      <c r="A32" s="207"/>
      <c r="B32" s="208" t="s">
        <v>1130</v>
      </c>
      <c r="C32" s="212" t="s">
        <v>1626</v>
      </c>
      <c r="D32" s="270"/>
      <c r="E32" s="208" t="s">
        <v>1100</v>
      </c>
      <c r="F32" s="208" t="s">
        <v>1627</v>
      </c>
      <c r="G32" s="208" t="s">
        <v>13320</v>
      </c>
      <c r="H32" s="209"/>
      <c r="I32" s="210" t="s">
        <v>2536</v>
      </c>
      <c r="J32" s="210" t="s">
        <v>13712</v>
      </c>
      <c r="K32" s="260"/>
      <c r="L32" s="260"/>
      <c r="M32" s="260"/>
      <c r="N32" s="260"/>
      <c r="O32" s="260"/>
      <c r="P32" s="211"/>
      <c r="Q32" s="261"/>
      <c r="R32" s="208" t="str">
        <f ca="1">IF(ISERROR($V32),"",OFFSET('Smelter Look-up'!$C$4,$V32-4,0)&amp;"")</f>
        <v>Metalor Technologies (Suzhou) Ltd.</v>
      </c>
      <c r="S32" s="215" t="str">
        <f t="shared" ca="1" si="3"/>
        <v>CN</v>
      </c>
      <c r="T32" s="215" t="str">
        <f ca="1">IF(B32="","",IF(ISERROR(MATCH($J32,SorP!$B$1:$B$6230,0)),"",INDIRECT("'SorP'!$A$"&amp;MATCH($J32,SorP!$B$1:$B$6230,0))))</f>
        <v>CN-JS</v>
      </c>
      <c r="U32" s="231"/>
      <c r="V32" s="262">
        <f>IF(C32="",NA(),IF(OR(C32="Smelter not listed",C32="Smelter not yet identified"),MATCH($B32&amp;$D32,'Smelter Look-up'!$J:$J,0),MATCH($B32&amp;$C32,'Smelter Look-up'!$J:$J,0)))</f>
        <v>175</v>
      </c>
      <c r="W32" s="263"/>
      <c r="X32" s="263">
        <f t="shared" si="4"/>
        <v>0</v>
      </c>
      <c r="Y32" s="263"/>
      <c r="Z32" s="263"/>
      <c r="AB32" s="265" t="str">
        <f t="shared" si="5"/>
        <v>GoldMetalor Technologies (Suzhou) Ltd.</v>
      </c>
    </row>
    <row r="33" spans="1:28" s="264" customFormat="1" ht="20.25">
      <c r="A33" s="207"/>
      <c r="B33" s="208" t="s">
        <v>1130</v>
      </c>
      <c r="C33" s="212" t="s">
        <v>2164</v>
      </c>
      <c r="D33" s="270"/>
      <c r="E33" s="208" t="s">
        <v>1100</v>
      </c>
      <c r="F33" s="208" t="s">
        <v>705</v>
      </c>
      <c r="G33" s="208" t="s">
        <v>13320</v>
      </c>
      <c r="H33" s="209"/>
      <c r="I33" s="210" t="s">
        <v>1628</v>
      </c>
      <c r="J33" s="210" t="s">
        <v>13923</v>
      </c>
      <c r="K33" s="260"/>
      <c r="L33" s="260"/>
      <c r="M33" s="260"/>
      <c r="N33" s="260"/>
      <c r="O33" s="260"/>
      <c r="P33" s="211"/>
      <c r="Q33" s="261"/>
      <c r="R33" s="208" t="str">
        <f ca="1">IF(ISERROR($V33),"",OFFSET('Smelter Look-up'!$C$4,$V33-4,0)&amp;"")</f>
        <v>Metalor Technologies (Hong Kong) Ltd.</v>
      </c>
      <c r="S33" s="215" t="str">
        <f t="shared" ca="1" si="3"/>
        <v>CN</v>
      </c>
      <c r="T33" s="215" t="str">
        <f ca="1">IF(B33="","",IF(ISERROR(MATCH($J33,SorP!$B$1:$B$6230,0)),"",INDIRECT("'SorP'!$A$"&amp;MATCH($J33,SorP!$B$1:$B$6230,0))))</f>
        <v/>
      </c>
      <c r="U33" s="231"/>
      <c r="V33" s="262">
        <f>IF(C33="",NA(),IF(OR(C33="Smelter not listed",C33="Smelter not yet identified"),MATCH($B33&amp;$D33,'Smelter Look-up'!$J:$J,0),MATCH($B33&amp;$C33,'Smelter Look-up'!$J:$J,0)))</f>
        <v>173</v>
      </c>
      <c r="W33" s="263"/>
      <c r="X33" s="263">
        <f t="shared" si="4"/>
        <v>0</v>
      </c>
      <c r="Y33" s="263"/>
      <c r="Z33" s="263"/>
      <c r="AB33" s="265" t="str">
        <f t="shared" si="5"/>
        <v>GoldMetalor Technologies (Hong Kong) Ltd.</v>
      </c>
    </row>
    <row r="34" spans="1:28" s="264" customFormat="1" ht="20.25">
      <c r="A34" s="207"/>
      <c r="B34" s="208" t="s">
        <v>1130</v>
      </c>
      <c r="C34" s="212" t="s">
        <v>2165</v>
      </c>
      <c r="D34" s="270"/>
      <c r="E34" s="208" t="s">
        <v>886</v>
      </c>
      <c r="F34" s="208" t="s">
        <v>706</v>
      </c>
      <c r="G34" s="208" t="s">
        <v>13320</v>
      </c>
      <c r="H34" s="209"/>
      <c r="I34" s="210" t="s">
        <v>12802</v>
      </c>
      <c r="J34" s="210" t="s">
        <v>10374</v>
      </c>
      <c r="K34" s="260"/>
      <c r="L34" s="260"/>
      <c r="M34" s="260"/>
      <c r="N34" s="260"/>
      <c r="O34" s="260"/>
      <c r="P34" s="211"/>
      <c r="Q34" s="261"/>
      <c r="R34" s="208" t="str">
        <f ca="1">IF(ISERROR($V34),"",OFFSET('Smelter Look-up'!$C$4,$V34-4,0)&amp;"")</f>
        <v>Metalor Technologies (Singapore) Pte., Ltd.</v>
      </c>
      <c r="S34" s="215" t="str">
        <f t="shared" ca="1" si="3"/>
        <v>SG</v>
      </c>
      <c r="T34" s="215" t="str">
        <f ca="1">IF(B34="","",IF(ISERROR(MATCH($J34,SorP!$B$1:$B$6230,0)),"",INDIRECT("'SorP'!$A$"&amp;MATCH($J34,SorP!$B$1:$B$6230,0))))</f>
        <v>SG-05</v>
      </c>
      <c r="U34" s="231"/>
      <c r="V34" s="262">
        <f>IF(C34="",NA(),IF(OR(C34="Smelter not listed",C34="Smelter not yet identified"),MATCH($B34&amp;$D34,'Smelter Look-up'!$J:$J,0),MATCH($B34&amp;$C34,'Smelter Look-up'!$J:$J,0)))</f>
        <v>174</v>
      </c>
      <c r="W34" s="263"/>
      <c r="X34" s="263">
        <f t="shared" si="4"/>
        <v>0</v>
      </c>
      <c r="Y34" s="263"/>
      <c r="Z34" s="263"/>
      <c r="AB34" s="265" t="str">
        <f t="shared" si="5"/>
        <v>GoldMetalor Technologies (Singapore) Pte., Ltd.</v>
      </c>
    </row>
    <row r="35" spans="1:28" s="264" customFormat="1" ht="20.25">
      <c r="A35" s="207"/>
      <c r="B35" s="208" t="s">
        <v>1130</v>
      </c>
      <c r="C35" s="212" t="s">
        <v>1167</v>
      </c>
      <c r="D35" s="270"/>
      <c r="E35" s="208" t="s">
        <v>1098</v>
      </c>
      <c r="F35" s="208" t="s">
        <v>707</v>
      </c>
      <c r="G35" s="208" t="s">
        <v>13320</v>
      </c>
      <c r="H35" s="209"/>
      <c r="I35" s="210" t="s">
        <v>1629</v>
      </c>
      <c r="J35" s="210" t="s">
        <v>1630</v>
      </c>
      <c r="K35" s="260"/>
      <c r="L35" s="260"/>
      <c r="M35" s="260"/>
      <c r="N35" s="260"/>
      <c r="O35" s="260"/>
      <c r="P35" s="211"/>
      <c r="Q35" s="261"/>
      <c r="R35" s="208" t="str">
        <f ca="1">IF(ISERROR($V35),"",OFFSET('Smelter Look-up'!$C$4,$V35-4,0)&amp;"")</f>
        <v>Metalor Technologies S.A.</v>
      </c>
      <c r="S35" s="215" t="str">
        <f t="shared" ca="1" si="3"/>
        <v>CH</v>
      </c>
      <c r="T35" s="215" t="str">
        <f ca="1">IF(B35="","",IF(ISERROR(MATCH($J35,SorP!$B$1:$B$6230,0)),"",INDIRECT("'SorP'!$A$"&amp;MATCH($J35,SorP!$B$1:$B$6230,0))))</f>
        <v>CH-NE</v>
      </c>
      <c r="U35" s="231"/>
      <c r="V35" s="262">
        <f>IF(C35="",NA(),IF(OR(C35="Smelter not listed",C35="Smelter not yet identified"),MATCH($B35&amp;$D35,'Smelter Look-up'!$J:$J,0),MATCH($B35&amp;$C35,'Smelter Look-up'!$J:$J,0)))</f>
        <v>172</v>
      </c>
      <c r="W35" s="263"/>
      <c r="X35" s="263">
        <f t="shared" si="4"/>
        <v>0</v>
      </c>
      <c r="Y35" s="263"/>
      <c r="Z35" s="263"/>
      <c r="AB35" s="265" t="str">
        <f t="shared" si="5"/>
        <v>GoldMetalor Switzerland</v>
      </c>
    </row>
    <row r="36" spans="1:28" s="264" customFormat="1" ht="20.25">
      <c r="A36" s="207"/>
      <c r="B36" s="208" t="s">
        <v>1130</v>
      </c>
      <c r="C36" s="212" t="s">
        <v>2327</v>
      </c>
      <c r="D36" s="270"/>
      <c r="E36" s="208" t="s">
        <v>1098</v>
      </c>
      <c r="F36" s="208" t="s">
        <v>707</v>
      </c>
      <c r="G36" s="208" t="s">
        <v>15666</v>
      </c>
      <c r="H36" s="209"/>
      <c r="I36" s="210" t="s">
        <v>1653</v>
      </c>
      <c r="J36" s="210" t="s">
        <v>1610</v>
      </c>
      <c r="K36" s="260"/>
      <c r="L36" s="260"/>
      <c r="M36" s="260"/>
      <c r="N36" s="260"/>
      <c r="O36" s="260"/>
      <c r="P36" s="211"/>
      <c r="Q36" s="261"/>
      <c r="R36" s="208" t="str">
        <f ca="1">IF(ISERROR($V36),"",OFFSET('Smelter Look-up'!$C$4,$V36-4,0)&amp;"")</f>
        <v>Metalor Technologies S.A.</v>
      </c>
      <c r="S36" s="215" t="str">
        <f t="shared" ca="1" si="3"/>
        <v>CH</v>
      </c>
      <c r="T36" s="215" t="str">
        <f ca="1">IF(B36="","",IF(ISERROR(MATCH($J36,SorP!$B$1:$B$6230,0)),"",INDIRECT("'SorP'!$A$"&amp;MATCH($J36,SorP!$B$1:$B$6230,0))))</f>
        <v>CA-ON</v>
      </c>
      <c r="U36" s="231"/>
      <c r="V36" s="262">
        <f>IF(C36="",NA(),IF(OR(C36="Smelter not listed",C36="Smelter not yet identified"),MATCH($B36&amp;$D36,'Smelter Look-up'!$J:$J,0),MATCH($B36&amp;$C36,'Smelter Look-up'!$J:$J,0)))</f>
        <v>176</v>
      </c>
      <c r="W36" s="263"/>
      <c r="X36" s="263">
        <f t="shared" si="4"/>
        <v>0</v>
      </c>
      <c r="Y36" s="263"/>
      <c r="Z36" s="263"/>
      <c r="AB36" s="265" t="str">
        <f t="shared" si="5"/>
        <v>GoldMetalor Technologies S.A.</v>
      </c>
    </row>
    <row r="37" spans="1:28" s="264" customFormat="1" ht="25.5">
      <c r="A37" s="207"/>
      <c r="B37" s="208" t="s">
        <v>1130</v>
      </c>
      <c r="C37" s="212" t="s">
        <v>1229</v>
      </c>
      <c r="D37" s="270"/>
      <c r="E37" s="208" t="s">
        <v>2456</v>
      </c>
      <c r="F37" s="208" t="s">
        <v>708</v>
      </c>
      <c r="G37" s="208" t="s">
        <v>13320</v>
      </c>
      <c r="H37" s="209" t="s">
        <v>15667</v>
      </c>
      <c r="I37" s="210" t="s">
        <v>1631</v>
      </c>
      <c r="J37" s="210" t="s">
        <v>1632</v>
      </c>
      <c r="K37" s="260"/>
      <c r="L37" s="260"/>
      <c r="M37" s="260"/>
      <c r="N37" s="260"/>
      <c r="O37" s="260"/>
      <c r="P37" s="211"/>
      <c r="Q37" s="261"/>
      <c r="R37" s="208" t="str">
        <f ca="1">IF(ISERROR($V37),"",OFFSET('Smelter Look-up'!$C$4,$V37-4,0)&amp;"")</f>
        <v>Metalor USA Refining Corporation</v>
      </c>
      <c r="S37" s="215" t="str">
        <f t="shared" ca="1" si="3"/>
        <v>US</v>
      </c>
      <c r="T37" s="215" t="str">
        <f ca="1">IF(B37="","",IF(ISERROR(MATCH($J37,SorP!$B$1:$B$6230,0)),"",INDIRECT("'SorP'!$A$"&amp;MATCH($J37,SorP!$B$1:$B$6230,0))))</f>
        <v>US-MA</v>
      </c>
      <c r="U37" s="231"/>
      <c r="V37" s="262">
        <f>IF(C37="",NA(),IF(OR(C37="Smelter not listed",C37="Smelter not yet identified"),MATCH($B37&amp;$D37,'Smelter Look-up'!$J:$J,0),MATCH($B37&amp;$C37,'Smelter Look-up'!$J:$J,0)))</f>
        <v>177</v>
      </c>
      <c r="W37" s="263"/>
      <c r="X37" s="263">
        <f t="shared" si="4"/>
        <v>0</v>
      </c>
      <c r="Y37" s="263"/>
      <c r="Z37" s="263"/>
      <c r="AB37" s="265" t="str">
        <f t="shared" si="5"/>
        <v>GoldMetalor USA Refining Corporation</v>
      </c>
    </row>
    <row r="38" spans="1:28" s="264" customFormat="1" ht="25.5">
      <c r="A38" s="207"/>
      <c r="B38" s="208" t="s">
        <v>1130</v>
      </c>
      <c r="C38" s="212" t="s">
        <v>12508</v>
      </c>
      <c r="D38" s="270"/>
      <c r="E38" s="208" t="s">
        <v>1113</v>
      </c>
      <c r="F38" s="208" t="s">
        <v>709</v>
      </c>
      <c r="G38" s="208" t="s">
        <v>13320</v>
      </c>
      <c r="H38" s="209"/>
      <c r="I38" s="210" t="s">
        <v>1633</v>
      </c>
      <c r="J38" s="210" t="s">
        <v>12964</v>
      </c>
      <c r="K38" s="260"/>
      <c r="L38" s="260"/>
      <c r="M38" s="260"/>
      <c r="N38" s="260"/>
      <c r="O38" s="260"/>
      <c r="P38" s="211"/>
      <c r="Q38" s="261"/>
      <c r="R38" s="208" t="str">
        <f ca="1">IF(ISERROR($V38),"",OFFSET('Smelter Look-up'!$C$4,$V38-4,0)&amp;"")</f>
        <v>Metalurgica Met-Mex Penoles S.A. De C.V.</v>
      </c>
      <c r="S38" s="215" t="str">
        <f t="shared" ref="S38:S68" ca="1" si="6">IF(B38="","",IF(ISERROR(MATCH($E38,CL,0)),"Unknown",INDIRECT("'C'!$A$"&amp;MATCH($E38,CL,0)+1)))</f>
        <v>MX</v>
      </c>
      <c r="T38" s="215" t="str">
        <f ca="1">IF(B38="","",IF(ISERROR(MATCH($J38,SorP!$B$1:$B$6230,0)),"",INDIRECT("'SorP'!$A$"&amp;MATCH($J38,SorP!$B$1:$B$6230,0))))</f>
        <v>MX-COA</v>
      </c>
      <c r="U38" s="231"/>
      <c r="V38" s="262">
        <f>IF(C38="",NA(),IF(OR(C38="Smelter not listed",C38="Smelter not yet identified"),MATCH($B38&amp;$D38,'Smelter Look-up'!$J:$J,0),MATCH($B38&amp;$C38,'Smelter Look-up'!$J:$J,0)))</f>
        <v>178</v>
      </c>
      <c r="W38" s="263"/>
      <c r="X38" s="263">
        <f t="shared" ref="X38:X68" si="7">IF(AND(C38="Smelter not listed",OR(LEN(D38)=0,LEN(E38)=0)),1,0)</f>
        <v>0</v>
      </c>
      <c r="Y38" s="263"/>
      <c r="Z38" s="263"/>
      <c r="AB38" s="265" t="str">
        <f t="shared" ref="AB38:AB68" si="8">B38&amp;C38</f>
        <v>GoldMetalurgica Met-Mex Penoles S.A. De C.V.</v>
      </c>
    </row>
    <row r="39" spans="1:28" s="264" customFormat="1" ht="20.25">
      <c r="A39" s="207"/>
      <c r="B39" s="208" t="s">
        <v>1130</v>
      </c>
      <c r="C39" s="212" t="s">
        <v>1164</v>
      </c>
      <c r="D39" s="270"/>
      <c r="E39" s="208" t="s">
        <v>1108</v>
      </c>
      <c r="F39" s="208" t="s">
        <v>710</v>
      </c>
      <c r="G39" s="208" t="s">
        <v>13320</v>
      </c>
      <c r="H39" s="209"/>
      <c r="I39" s="210" t="s">
        <v>15668</v>
      </c>
      <c r="J39" s="210" t="s">
        <v>2228</v>
      </c>
      <c r="K39" s="260"/>
      <c r="L39" s="260"/>
      <c r="M39" s="260"/>
      <c r="N39" s="260"/>
      <c r="O39" s="260"/>
      <c r="P39" s="211"/>
      <c r="Q39" s="261"/>
      <c r="R39" s="208" t="str">
        <f ca="1">IF(ISERROR($V39),"",OFFSET('Smelter Look-up'!$C$4,$V39-4,0)&amp;"")</f>
        <v>Mitsubishi Materials Corporation</v>
      </c>
      <c r="S39" s="215" t="str">
        <f t="shared" ca="1" si="6"/>
        <v>JP</v>
      </c>
      <c r="T39" s="215" t="str">
        <f ca="1">IF(B39="","",IF(ISERROR(MATCH($J39,SorP!$B$1:$B$6230,0)),"",INDIRECT("'SorP'!$A$"&amp;MATCH($J39,SorP!$B$1:$B$6230,0))))</f>
        <v>JP-37</v>
      </c>
      <c r="U39" s="231"/>
      <c r="V39" s="262">
        <f>IF(C39="",NA(),IF(OR(C39="Smelter not listed",C39="Smelter not yet identified"),MATCH($B39&amp;$D39,'Smelter Look-up'!$J:$J,0),MATCH($B39&amp;$C39,'Smelter Look-up'!$J:$J,0)))</f>
        <v>182</v>
      </c>
      <c r="W39" s="263"/>
      <c r="X39" s="263">
        <f t="shared" si="7"/>
        <v>0</v>
      </c>
      <c r="Y39" s="263"/>
      <c r="Z39" s="263"/>
      <c r="AB39" s="265" t="str">
        <f t="shared" si="8"/>
        <v>GoldMitsubishi Materials Corporation</v>
      </c>
    </row>
    <row r="40" spans="1:28" s="264" customFormat="1" ht="20.25">
      <c r="A40" s="207"/>
      <c r="B40" s="208" t="s">
        <v>1130</v>
      </c>
      <c r="C40" s="212" t="s">
        <v>1230</v>
      </c>
      <c r="D40" s="270"/>
      <c r="E40" s="208" t="s">
        <v>1108</v>
      </c>
      <c r="F40" s="208" t="s">
        <v>711</v>
      </c>
      <c r="G40" s="208" t="s">
        <v>13320</v>
      </c>
      <c r="H40" s="209"/>
      <c r="I40" s="210" t="s">
        <v>1635</v>
      </c>
      <c r="J40" s="210" t="s">
        <v>1634</v>
      </c>
      <c r="K40" s="260"/>
      <c r="L40" s="260"/>
      <c r="M40" s="260"/>
      <c r="N40" s="260"/>
      <c r="O40" s="260"/>
      <c r="P40" s="211"/>
      <c r="Q40" s="261"/>
      <c r="R40" s="208" t="str">
        <f ca="1">IF(ISERROR($V40),"",OFFSET('Smelter Look-up'!$C$4,$V40-4,0)&amp;"")</f>
        <v>Mitsui Mining and Smelting Co., Ltd.</v>
      </c>
      <c r="S40" s="215" t="str">
        <f t="shared" ca="1" si="6"/>
        <v>JP</v>
      </c>
      <c r="T40" s="215" t="str">
        <f ca="1">IF(B40="","",IF(ISERROR(MATCH($J40,SorP!$B$1:$B$6230,0)),"",INDIRECT("'SorP'!$A$"&amp;MATCH($J40,SorP!$B$1:$B$6230,0))))</f>
        <v>JP-34</v>
      </c>
      <c r="U40" s="231"/>
      <c r="V40" s="262">
        <f>IF(C40="",NA(),IF(OR(C40="Smelter not listed",C40="Smelter not yet identified"),MATCH($B40&amp;$D40,'Smelter Look-up'!$J:$J,0),MATCH($B40&amp;$C40,'Smelter Look-up'!$J:$J,0)))</f>
        <v>184</v>
      </c>
      <c r="W40" s="263"/>
      <c r="X40" s="263">
        <f t="shared" si="7"/>
        <v>0</v>
      </c>
      <c r="Y40" s="263"/>
      <c r="Z40" s="263"/>
      <c r="AB40" s="265" t="str">
        <f t="shared" si="8"/>
        <v>GoldMitsui Mining and Smelting Co., Ltd.</v>
      </c>
    </row>
    <row r="41" spans="1:28" s="264" customFormat="1" ht="20.25">
      <c r="A41" s="207"/>
      <c r="B41" s="208" t="s">
        <v>1130</v>
      </c>
      <c r="C41" s="212" t="s">
        <v>2168</v>
      </c>
      <c r="D41" s="270"/>
      <c r="E41" s="208" t="s">
        <v>1108</v>
      </c>
      <c r="F41" s="208" t="s">
        <v>715</v>
      </c>
      <c r="G41" s="208" t="s">
        <v>13320</v>
      </c>
      <c r="H41" s="209"/>
      <c r="I41" s="210" t="s">
        <v>1640</v>
      </c>
      <c r="J41" s="210" t="s">
        <v>1641</v>
      </c>
      <c r="K41" s="260"/>
      <c r="L41" s="260"/>
      <c r="M41" s="260"/>
      <c r="N41" s="260"/>
      <c r="O41" s="260"/>
      <c r="P41" s="211"/>
      <c r="Q41" s="261"/>
      <c r="R41" s="208" t="str">
        <f ca="1">IF(ISERROR($V41),"",OFFSET('Smelter Look-up'!$C$4,$V41-4,0)&amp;"")</f>
        <v>Nihon Material Co., Ltd.</v>
      </c>
      <c r="S41" s="215" t="str">
        <f t="shared" ca="1" si="6"/>
        <v>JP</v>
      </c>
      <c r="T41" s="215" t="str">
        <f ca="1">IF(B41="","",IF(ISERROR(MATCH($J41,SorP!$B$1:$B$6230,0)),"",INDIRECT("'SorP'!$A$"&amp;MATCH($J41,SorP!$B$1:$B$6230,0))))</f>
        <v>JP-12</v>
      </c>
      <c r="U41" s="231"/>
      <c r="V41" s="262">
        <f>IF(C41="",NA(),IF(OR(C41="Smelter not listed",C41="Smelter not yet identified"),MATCH($B41&amp;$D41,'Smelter Look-up'!$J:$J,0),MATCH($B41&amp;$C41,'Smelter Look-up'!$J:$J,0)))</f>
        <v>193</v>
      </c>
      <c r="W41" s="263"/>
      <c r="X41" s="263">
        <f t="shared" si="7"/>
        <v>0</v>
      </c>
      <c r="Y41" s="263"/>
      <c r="Z41" s="263"/>
      <c r="AB41" s="265" t="str">
        <f t="shared" si="8"/>
        <v>GoldNihon Material Co., Ltd.</v>
      </c>
    </row>
    <row r="42" spans="1:28" s="264" customFormat="1" ht="20.25">
      <c r="A42" s="207"/>
      <c r="B42" s="208" t="s">
        <v>1130</v>
      </c>
      <c r="C42" s="212" t="s">
        <v>2335</v>
      </c>
      <c r="D42" s="270"/>
      <c r="E42" s="208" t="s">
        <v>1098</v>
      </c>
      <c r="F42" s="208" t="s">
        <v>718</v>
      </c>
      <c r="G42" s="208" t="s">
        <v>13320</v>
      </c>
      <c r="H42" s="209"/>
      <c r="I42" s="210" t="s">
        <v>1647</v>
      </c>
      <c r="J42" s="210" t="s">
        <v>1556</v>
      </c>
      <c r="K42" s="260"/>
      <c r="L42" s="260"/>
      <c r="M42" s="260"/>
      <c r="N42" s="260"/>
      <c r="O42" s="260"/>
      <c r="P42" s="211"/>
      <c r="Q42" s="261"/>
      <c r="R42" s="208" t="str">
        <f ca="1">IF(ISERROR($V42),"",OFFSET('Smelter Look-up'!$C$4,$V42-4,0)&amp;"")</f>
        <v>PAMP S.A.</v>
      </c>
      <c r="S42" s="215" t="str">
        <f t="shared" ca="1" si="6"/>
        <v>CH</v>
      </c>
      <c r="T42" s="215" t="str">
        <f ca="1">IF(B42="","",IF(ISERROR(MATCH($J42,SorP!$B$1:$B$6230,0)),"",INDIRECT("'SorP'!$A$"&amp;MATCH($J42,SorP!$B$1:$B$6230,0))))</f>
        <v>CH-TI</v>
      </c>
      <c r="U42" s="231"/>
      <c r="V42" s="262">
        <f>IF(C42="",NA(),IF(OR(C42="Smelter not listed",C42="Smelter not yet identified"),MATCH($B42&amp;$D42,'Smelter Look-up'!$J:$J,0),MATCH($B42&amp;$C42,'Smelter Look-up'!$J:$J,0)))</f>
        <v>202</v>
      </c>
      <c r="W42" s="263"/>
      <c r="X42" s="263">
        <f t="shared" si="7"/>
        <v>0</v>
      </c>
      <c r="Y42" s="263"/>
      <c r="Z42" s="263"/>
      <c r="AB42" s="265" t="str">
        <f t="shared" si="8"/>
        <v>GoldPAMP S.A.</v>
      </c>
    </row>
    <row r="43" spans="1:28" s="264" customFormat="1" ht="20.25">
      <c r="A43" s="207"/>
      <c r="B43" s="208" t="s">
        <v>1130</v>
      </c>
      <c r="C43" s="212" t="s">
        <v>2172</v>
      </c>
      <c r="D43" s="270"/>
      <c r="E43" s="208" t="s">
        <v>893</v>
      </c>
      <c r="F43" s="208" t="s">
        <v>723</v>
      </c>
      <c r="G43" s="208" t="s">
        <v>13320</v>
      </c>
      <c r="H43" s="209"/>
      <c r="I43" s="210" t="s">
        <v>1651</v>
      </c>
      <c r="J43" s="210" t="s">
        <v>1652</v>
      </c>
      <c r="K43" s="260"/>
      <c r="L43" s="260"/>
      <c r="M43" s="260"/>
      <c r="N43" s="260"/>
      <c r="O43" s="260"/>
      <c r="P43" s="211"/>
      <c r="Q43" s="261"/>
      <c r="R43" s="208" t="str">
        <f ca="1">IF(ISERROR($V43),"",OFFSET('Smelter Look-up'!$C$4,$V43-4,0)&amp;"")</f>
        <v>Rand Refinery (Pty) Ltd.</v>
      </c>
      <c r="S43" s="215" t="str">
        <f t="shared" ca="1" si="6"/>
        <v>ZA</v>
      </c>
      <c r="T43" s="215" t="str">
        <f ca="1">IF(B43="","",IF(ISERROR(MATCH($J43,SorP!$B$1:$B$6230,0)),"",INDIRECT("'SorP'!$A$"&amp;MATCH($J43,SorP!$B$1:$B$6230,0))))</f>
        <v>ZA-GP</v>
      </c>
      <c r="U43" s="231"/>
      <c r="V43" s="262">
        <f>IF(C43="",NA(),IF(OR(C43="Smelter not listed",C43="Smelter not yet identified"),MATCH($B43&amp;$D43,'Smelter Look-up'!$J:$J,0),MATCH($B43&amp;$C43,'Smelter Look-up'!$J:$J,0)))</f>
        <v>215</v>
      </c>
      <c r="W43" s="263"/>
      <c r="X43" s="263">
        <f t="shared" si="7"/>
        <v>0</v>
      </c>
      <c r="Y43" s="263"/>
      <c r="Z43" s="263"/>
      <c r="AB43" s="265" t="str">
        <f t="shared" si="8"/>
        <v>GoldRand Refinery (Pty) Ltd.</v>
      </c>
    </row>
    <row r="44" spans="1:28" s="264" customFormat="1" ht="20.25">
      <c r="A44" s="207"/>
      <c r="B44" s="208" t="s">
        <v>1130</v>
      </c>
      <c r="C44" s="212" t="s">
        <v>913</v>
      </c>
      <c r="D44" s="270"/>
      <c r="E44" s="208" t="s">
        <v>1097</v>
      </c>
      <c r="F44" s="208" t="s">
        <v>724</v>
      </c>
      <c r="G44" s="208" t="s">
        <v>15666</v>
      </c>
      <c r="H44" s="209"/>
      <c r="I44" s="210" t="s">
        <v>1566</v>
      </c>
      <c r="J44" s="210" t="s">
        <v>1567</v>
      </c>
      <c r="K44" s="260"/>
      <c r="L44" s="260"/>
      <c r="M44" s="260"/>
      <c r="N44" s="260"/>
      <c r="O44" s="260"/>
      <c r="P44" s="211"/>
      <c r="Q44" s="261"/>
      <c r="R44" s="208" t="str">
        <f ca="1">IF(ISERROR($V44),"",OFFSET('Smelter Look-up'!$C$4,$V44-4,0)&amp;"")</f>
        <v>Royal Canadian Mint</v>
      </c>
      <c r="S44" s="215" t="str">
        <f t="shared" ca="1" si="6"/>
        <v>CA</v>
      </c>
      <c r="T44" s="215" t="str">
        <f ca="1">IF(B44="","",IF(ISERROR(MATCH($J44,SorP!$B$1:$B$6230,0)),"",INDIRECT("'SorP'!$A$"&amp;MATCH($J44,SorP!$B$1:$B$6230,0))))</f>
        <v>MX-SON</v>
      </c>
      <c r="U44" s="231"/>
      <c r="V44" s="262">
        <f>IF(C44="",NA(),IF(OR(C44="Smelter not listed",C44="Smelter not yet identified"),MATCH($B44&amp;$D44,'Smelter Look-up'!$J:$J,0),MATCH($B44&amp;$C44,'Smelter Look-up'!$J:$J,0)))</f>
        <v>220</v>
      </c>
      <c r="W44" s="263"/>
      <c r="X44" s="263">
        <f t="shared" si="7"/>
        <v>0</v>
      </c>
      <c r="Y44" s="263"/>
      <c r="Z44" s="263"/>
      <c r="AB44" s="265" t="str">
        <f t="shared" si="8"/>
        <v>GoldRoyal Canadian Mint</v>
      </c>
    </row>
    <row r="45" spans="1:28" s="264" customFormat="1" ht="20.25">
      <c r="A45" s="207"/>
      <c r="B45" s="208" t="s">
        <v>1130</v>
      </c>
      <c r="C45" s="212" t="s">
        <v>913</v>
      </c>
      <c r="D45" s="270"/>
      <c r="E45" s="208" t="s">
        <v>1097</v>
      </c>
      <c r="F45" s="208" t="s">
        <v>724</v>
      </c>
      <c r="G45" s="208" t="s">
        <v>13320</v>
      </c>
      <c r="H45" s="209"/>
      <c r="I45" s="210" t="s">
        <v>1653</v>
      </c>
      <c r="J45" s="210" t="s">
        <v>1610</v>
      </c>
      <c r="K45" s="260"/>
      <c r="L45" s="260"/>
      <c r="M45" s="260"/>
      <c r="N45" s="260"/>
      <c r="O45" s="260"/>
      <c r="P45" s="211"/>
      <c r="Q45" s="261"/>
      <c r="R45" s="208" t="str">
        <f ca="1">IF(ISERROR($V45),"",OFFSET('Smelter Look-up'!$C$4,$V45-4,0)&amp;"")</f>
        <v>Royal Canadian Mint</v>
      </c>
      <c r="S45" s="215" t="str">
        <f t="shared" ca="1" si="6"/>
        <v>CA</v>
      </c>
      <c r="T45" s="215" t="str">
        <f ca="1">IF(B45="","",IF(ISERROR(MATCH($J45,SorP!$B$1:$B$6230,0)),"",INDIRECT("'SorP'!$A$"&amp;MATCH($J45,SorP!$B$1:$B$6230,0))))</f>
        <v>CA-ON</v>
      </c>
      <c r="U45" s="231"/>
      <c r="V45" s="262">
        <f>IF(C45="",NA(),IF(OR(C45="Smelter not listed",C45="Smelter not yet identified"),MATCH($B45&amp;$D45,'Smelter Look-up'!$J:$J,0),MATCH($B45&amp;$C45,'Smelter Look-up'!$J:$J,0)))</f>
        <v>220</v>
      </c>
      <c r="W45" s="263"/>
      <c r="X45" s="263">
        <f t="shared" si="7"/>
        <v>0</v>
      </c>
      <c r="Y45" s="263"/>
      <c r="Z45" s="263"/>
      <c r="AB45" s="265" t="str">
        <f t="shared" si="8"/>
        <v>GoldRoyal Canadian Mint</v>
      </c>
    </row>
    <row r="46" spans="1:28" s="264" customFormat="1" ht="25.5">
      <c r="A46" s="207"/>
      <c r="B46" s="208" t="s">
        <v>1130</v>
      </c>
      <c r="C46" s="212" t="s">
        <v>12512</v>
      </c>
      <c r="D46" s="270"/>
      <c r="E46" s="208" t="s">
        <v>1102</v>
      </c>
      <c r="F46" s="208" t="s">
        <v>727</v>
      </c>
      <c r="G46" s="208" t="s">
        <v>13320</v>
      </c>
      <c r="H46" s="209"/>
      <c r="I46" s="210" t="s">
        <v>1659</v>
      </c>
      <c r="J46" s="210" t="s">
        <v>4705</v>
      </c>
      <c r="K46" s="260"/>
      <c r="L46" s="260"/>
      <c r="M46" s="260"/>
      <c r="N46" s="260"/>
      <c r="O46" s="260"/>
      <c r="P46" s="211"/>
      <c r="Q46" s="261"/>
      <c r="R46" s="208" t="str">
        <f ca="1">IF(ISERROR($V46),"",OFFSET('Smelter Look-up'!$C$4,$V46-4,0)&amp;"")</f>
        <v>SEMPSA Joyeria Plateria S.A.</v>
      </c>
      <c r="S46" s="215" t="str">
        <f t="shared" ca="1" si="6"/>
        <v>ES</v>
      </c>
      <c r="T46" s="215" t="str">
        <f ca="1">IF(B46="","",IF(ISERROR(MATCH($J46,SorP!$B$1:$B$6230,0)),"",INDIRECT("'SorP'!$A$"&amp;MATCH($J46,SorP!$B$1:$B$6230,0))))</f>
        <v>ES-MD</v>
      </c>
      <c r="U46" s="231"/>
      <c r="V46" s="262">
        <f>IF(C46="",NA(),IF(OR(C46="Smelter not listed",C46="Smelter not yet identified"),MATCH($B46&amp;$D46,'Smelter Look-up'!$J:$J,0),MATCH($B46&amp;$C46,'Smelter Look-up'!$J:$J,0)))</f>
        <v>234</v>
      </c>
      <c r="W46" s="263"/>
      <c r="X46" s="263">
        <f t="shared" si="7"/>
        <v>0</v>
      </c>
      <c r="Y46" s="263"/>
      <c r="Z46" s="263"/>
      <c r="AB46" s="265" t="str">
        <f t="shared" si="8"/>
        <v>GoldSEMPSA Joyeria Plateria S.A.</v>
      </c>
    </row>
    <row r="47" spans="1:28" s="264" customFormat="1" ht="25.5">
      <c r="A47" s="207"/>
      <c r="B47" s="208" t="s">
        <v>1130</v>
      </c>
      <c r="C47" s="212" t="s">
        <v>2174</v>
      </c>
      <c r="D47" s="270"/>
      <c r="E47" s="208" t="s">
        <v>1100</v>
      </c>
      <c r="F47" s="208" t="s">
        <v>728</v>
      </c>
      <c r="G47" s="208" t="s">
        <v>13320</v>
      </c>
      <c r="H47" s="209"/>
      <c r="I47" s="210" t="s">
        <v>1592</v>
      </c>
      <c r="J47" s="210" t="s">
        <v>13700</v>
      </c>
      <c r="K47" s="260"/>
      <c r="L47" s="260"/>
      <c r="M47" s="260"/>
      <c r="N47" s="260"/>
      <c r="O47" s="260"/>
      <c r="P47" s="211"/>
      <c r="Q47" s="261"/>
      <c r="R47" s="208" t="str">
        <f ca="1">IF(ISERROR($V47),"",OFFSET('Smelter Look-up'!$C$4,$V47-4,0)&amp;"")</f>
        <v>Shandong Zhaojin Gold &amp; Silver Refinery Co., Ltd.</v>
      </c>
      <c r="S47" s="215" t="str">
        <f t="shared" ca="1" si="6"/>
        <v>CN</v>
      </c>
      <c r="T47" s="215" t="str">
        <f ca="1">IF(B47="","",IF(ISERROR(MATCH($J47,SorP!$B$1:$B$6230,0)),"",INDIRECT("'SorP'!$A$"&amp;MATCH($J47,SorP!$B$1:$B$6230,0))))</f>
        <v>CN-SD</v>
      </c>
      <c r="U47" s="231"/>
      <c r="V47" s="262">
        <f>IF(C47="",NA(),IF(OR(C47="Smelter not listed",C47="Smelter not yet identified"),MATCH($B47&amp;$D47,'Smelter Look-up'!$J:$J,0),MATCH($B47&amp;$C47,'Smelter Look-up'!$J:$J,0)))</f>
        <v>246</v>
      </c>
      <c r="W47" s="263"/>
      <c r="X47" s="263">
        <f t="shared" si="7"/>
        <v>0</v>
      </c>
      <c r="Y47" s="263"/>
      <c r="Z47" s="263"/>
      <c r="AB47" s="265" t="str">
        <f t="shared" si="8"/>
        <v>GoldShandong Zhaojin Gold &amp; Silver Refinery Co., Ltd.</v>
      </c>
    </row>
    <row r="48" spans="1:28" s="264" customFormat="1" ht="20.25">
      <c r="A48" s="207"/>
      <c r="B48" s="208" t="s">
        <v>1130</v>
      </c>
      <c r="C48" s="212" t="s">
        <v>1696</v>
      </c>
      <c r="D48" s="270"/>
      <c r="E48" s="208" t="s">
        <v>1100</v>
      </c>
      <c r="F48" s="208" t="s">
        <v>728</v>
      </c>
      <c r="G48" s="208" t="s">
        <v>13320</v>
      </c>
      <c r="H48" s="209"/>
      <c r="I48" s="210" t="s">
        <v>1592</v>
      </c>
      <c r="J48" s="210" t="s">
        <v>13700</v>
      </c>
      <c r="K48" s="260"/>
      <c r="L48" s="260"/>
      <c r="M48" s="260"/>
      <c r="N48" s="260"/>
      <c r="O48" s="260"/>
      <c r="P48" s="211"/>
      <c r="Q48" s="261"/>
      <c r="R48" s="208" t="str">
        <f ca="1">IF(ISERROR($V48),"",OFFSET('Smelter Look-up'!$C$4,$V48-4,0)&amp;"")</f>
        <v>Shandong Zhaojin Gold &amp; Silver Refinery Co., Ltd.</v>
      </c>
      <c r="S48" s="215" t="str">
        <f t="shared" ca="1" si="6"/>
        <v>CN</v>
      </c>
      <c r="T48" s="215" t="str">
        <f ca="1">IF(B48="","",IF(ISERROR(MATCH($J48,SorP!$B$1:$B$6230,0)),"",INDIRECT("'SorP'!$A$"&amp;MATCH($J48,SorP!$B$1:$B$6230,0))))</f>
        <v>CN-SD</v>
      </c>
      <c r="U48" s="231"/>
      <c r="V48" s="262">
        <f>IF(C48="",NA(),IF(OR(C48="Smelter not listed",C48="Smelter not yet identified"),MATCH($B48&amp;$D48,'Smelter Look-up'!$J:$J,0),MATCH($B48&amp;$C48,'Smelter Look-up'!$J:$J,0)))</f>
        <v>315</v>
      </c>
      <c r="W48" s="263"/>
      <c r="X48" s="263">
        <f t="shared" si="7"/>
        <v>0</v>
      </c>
      <c r="Y48" s="263"/>
      <c r="Z48" s="263"/>
      <c r="AB48" s="265" t="str">
        <f t="shared" si="8"/>
        <v>GoldZhaoyuan Gold Group</v>
      </c>
    </row>
    <row r="49" spans="1:28" s="264" customFormat="1" ht="20.25">
      <c r="A49" s="207"/>
      <c r="B49" s="208" t="s">
        <v>1130</v>
      </c>
      <c r="C49" s="212" t="s">
        <v>2349</v>
      </c>
      <c r="D49" s="270"/>
      <c r="E49" s="208" t="s">
        <v>1108</v>
      </c>
      <c r="F49" s="208" t="s">
        <v>732</v>
      </c>
      <c r="G49" s="208" t="s">
        <v>13320</v>
      </c>
      <c r="H49" s="209"/>
      <c r="I49" s="210" t="s">
        <v>1671</v>
      </c>
      <c r="J49" s="210" t="s">
        <v>1672</v>
      </c>
      <c r="K49" s="260"/>
      <c r="L49" s="260"/>
      <c r="M49" s="260"/>
      <c r="N49" s="260"/>
      <c r="O49" s="260"/>
      <c r="P49" s="211"/>
      <c r="Q49" s="261"/>
      <c r="R49" s="208" t="str">
        <f ca="1">IF(ISERROR($V49),"",OFFSET('Smelter Look-up'!$C$4,$V49-4,0)&amp;"")</f>
        <v>Tanaka Kikinzoku Kogyo K.K.</v>
      </c>
      <c r="S49" s="215" t="str">
        <f t="shared" ca="1" si="6"/>
        <v>JP</v>
      </c>
      <c r="T49" s="215" t="str">
        <f ca="1">IF(B49="","",IF(ISERROR(MATCH($J49,SorP!$B$1:$B$6230,0)),"",INDIRECT("'SorP'!$A$"&amp;MATCH($J49,SorP!$B$1:$B$6230,0))))</f>
        <v>JP-14</v>
      </c>
      <c r="U49" s="231"/>
      <c r="V49" s="262">
        <f>IF(C49="",NA(),IF(OR(C49="Smelter not listed",C49="Smelter not yet identified"),MATCH($B49&amp;$D49,'Smelter Look-up'!$J:$J,0),MATCH($B49&amp;$C49,'Smelter Look-up'!$J:$J,0)))</f>
        <v>277</v>
      </c>
      <c r="W49" s="263"/>
      <c r="X49" s="263">
        <f t="shared" si="7"/>
        <v>0</v>
      </c>
      <c r="Y49" s="263"/>
      <c r="Z49" s="263"/>
      <c r="AB49" s="265" t="str">
        <f t="shared" si="8"/>
        <v>GoldTanaka Kikinzoku Kogyo K.K</v>
      </c>
    </row>
    <row r="50" spans="1:28" s="264" customFormat="1" ht="25.5">
      <c r="A50" s="207"/>
      <c r="B50" s="208" t="s">
        <v>1130</v>
      </c>
      <c r="C50" s="212" t="s">
        <v>2177</v>
      </c>
      <c r="D50" s="270"/>
      <c r="E50" s="208" t="s">
        <v>1100</v>
      </c>
      <c r="F50" s="208" t="s">
        <v>734</v>
      </c>
      <c r="G50" s="208" t="s">
        <v>13320</v>
      </c>
      <c r="H50" s="209"/>
      <c r="I50" s="210" t="s">
        <v>1663</v>
      </c>
      <c r="J50" s="210" t="s">
        <v>13700</v>
      </c>
      <c r="K50" s="260"/>
      <c r="L50" s="260"/>
      <c r="M50" s="260"/>
      <c r="N50" s="260"/>
      <c r="O50" s="260"/>
      <c r="P50" s="211"/>
      <c r="Q50" s="261"/>
      <c r="R50" s="208" t="str">
        <f ca="1">IF(ISERROR($V50),"",OFFSET('Smelter Look-up'!$C$4,$V50-4,0)&amp;"")</f>
        <v>Shandong Gold Smelting Co., Ltd.</v>
      </c>
      <c r="S50" s="215" t="str">
        <f t="shared" ca="1" si="6"/>
        <v>CN</v>
      </c>
      <c r="T50" s="215" t="str">
        <f ca="1">IF(B50="","",IF(ISERROR(MATCH($J50,SorP!$B$1:$B$6230,0)),"",INDIRECT("'SorP'!$A$"&amp;MATCH($J50,SorP!$B$1:$B$6230,0))))</f>
        <v>CN-SD</v>
      </c>
      <c r="U50" s="231"/>
      <c r="V50" s="262">
        <f>IF(C50="",NA(),IF(OR(C50="Smelter not listed",C50="Smelter not yet identified"),MATCH($B50&amp;$D50,'Smelter Look-up'!$J:$J,0),MATCH($B50&amp;$C50,'Smelter Look-up'!$J:$J,0)))</f>
        <v>282</v>
      </c>
      <c r="W50" s="263"/>
      <c r="X50" s="263">
        <f t="shared" si="7"/>
        <v>0</v>
      </c>
      <c r="Y50" s="263"/>
      <c r="Z50" s="263"/>
      <c r="AB50" s="265" t="str">
        <f t="shared" si="8"/>
        <v>GoldThe Refinery of Shandong Gold Mining Co., Ltd.</v>
      </c>
    </row>
    <row r="51" spans="1:28" s="264" customFormat="1" ht="20.25">
      <c r="A51" s="207"/>
      <c r="B51" s="208" t="s">
        <v>1130</v>
      </c>
      <c r="C51" s="212" t="s">
        <v>2178</v>
      </c>
      <c r="D51" s="270"/>
      <c r="E51" s="208" t="s">
        <v>1108</v>
      </c>
      <c r="F51" s="208" t="s">
        <v>735</v>
      </c>
      <c r="G51" s="208" t="s">
        <v>13320</v>
      </c>
      <c r="H51" s="209"/>
      <c r="I51" s="210" t="s">
        <v>1677</v>
      </c>
      <c r="J51" s="210" t="s">
        <v>1587</v>
      </c>
      <c r="K51" s="260"/>
      <c r="L51" s="260"/>
      <c r="M51" s="260"/>
      <c r="N51" s="260"/>
      <c r="O51" s="260"/>
      <c r="P51" s="211"/>
      <c r="Q51" s="261"/>
      <c r="R51" s="208" t="str">
        <f ca="1">IF(ISERROR($V51),"",OFFSET('Smelter Look-up'!$C$4,$V51-4,0)&amp;"")</f>
        <v>Tokuriki Honten Co., Ltd.</v>
      </c>
      <c r="S51" s="215" t="str">
        <f t="shared" ca="1" si="6"/>
        <v>JP</v>
      </c>
      <c r="T51" s="215" t="str">
        <f ca="1">IF(B51="","",IF(ISERROR(MATCH($J51,SorP!$B$1:$B$6230,0)),"",INDIRECT("'SorP'!$A$"&amp;MATCH($J51,SorP!$B$1:$B$6230,0))))</f>
        <v>JP-11</v>
      </c>
      <c r="U51" s="231"/>
      <c r="V51" s="262">
        <f>IF(C51="",NA(),IF(OR(C51="Smelter not listed",C51="Smelter not yet identified"),MATCH($B51&amp;$D51,'Smelter Look-up'!$J:$J,0),MATCH($B51&amp;$C51,'Smelter Look-up'!$J:$J,0)))</f>
        <v>283</v>
      </c>
      <c r="W51" s="263"/>
      <c r="X51" s="263">
        <f t="shared" si="7"/>
        <v>0</v>
      </c>
      <c r="Y51" s="263"/>
      <c r="Z51" s="263"/>
      <c r="AB51" s="265" t="str">
        <f t="shared" si="8"/>
        <v>GoldTokuriki Honten Co., Ltd.</v>
      </c>
    </row>
    <row r="52" spans="1:28" s="264" customFormat="1" ht="20.25">
      <c r="A52" s="207"/>
      <c r="B52" s="208" t="s">
        <v>1130</v>
      </c>
      <c r="C52" s="212" t="s">
        <v>15669</v>
      </c>
      <c r="D52" s="270"/>
      <c r="E52" s="208" t="s">
        <v>1096</v>
      </c>
      <c r="F52" s="208" t="s">
        <v>15670</v>
      </c>
      <c r="G52" s="208" t="s">
        <v>13320</v>
      </c>
      <c r="H52" s="209"/>
      <c r="I52" s="210" t="s">
        <v>15671</v>
      </c>
      <c r="J52" s="210" t="s">
        <v>1682</v>
      </c>
      <c r="K52" s="260"/>
      <c r="L52" s="260"/>
      <c r="M52" s="260"/>
      <c r="N52" s="260"/>
      <c r="O52" s="260"/>
      <c r="P52" s="211"/>
      <c r="Q52" s="261"/>
      <c r="R52" s="208" t="str">
        <f ca="1">IF(ISERROR($V52),"",OFFSET('Smelter Look-up'!$C$4,$V52-4,0)&amp;"")</f>
        <v/>
      </c>
      <c r="S52" s="215" t="str">
        <f t="shared" ca="1" si="6"/>
        <v>BR</v>
      </c>
      <c r="T52" s="215" t="str">
        <f ca="1">IF(B52="","",IF(ISERROR(MATCH($J52,SorP!$B$1:$B$6230,0)),"",INDIRECT("'SorP'!$A$"&amp;MATCH($J52,SorP!$B$1:$B$6230,0))))</f>
        <v>BR-SP</v>
      </c>
      <c r="U52" s="231"/>
      <c r="V52" s="262" t="e">
        <f>IF(C52="",NA(),IF(OR(C52="Smelter not listed",C52="Smelter not yet identified"),MATCH($B52&amp;$D52,'Smelter Look-up'!$J:$J,0),MATCH($B52&amp;$C52,'Smelter Look-up'!$J:$J,0)))</f>
        <v>#N/A</v>
      </c>
      <c r="W52" s="263"/>
      <c r="X52" s="263">
        <f t="shared" si="7"/>
        <v>0</v>
      </c>
      <c r="Y52" s="263"/>
      <c r="Z52" s="263"/>
      <c r="AB52" s="265" t="str">
        <f t="shared" si="8"/>
        <v>GoldUmicore Brasil Ltda.</v>
      </c>
    </row>
    <row r="53" spans="1:28" s="264" customFormat="1" ht="25.5">
      <c r="A53" s="207"/>
      <c r="B53" s="208" t="s">
        <v>1130</v>
      </c>
      <c r="C53" s="212" t="s">
        <v>2354</v>
      </c>
      <c r="D53" s="270"/>
      <c r="E53" s="208" t="s">
        <v>1095</v>
      </c>
      <c r="F53" s="208" t="s">
        <v>738</v>
      </c>
      <c r="G53" s="208" t="s">
        <v>13320</v>
      </c>
      <c r="H53" s="209"/>
      <c r="I53" s="210" t="s">
        <v>1683</v>
      </c>
      <c r="J53" s="210" t="s">
        <v>3177</v>
      </c>
      <c r="K53" s="260"/>
      <c r="L53" s="260"/>
      <c r="M53" s="260"/>
      <c r="N53" s="260"/>
      <c r="O53" s="260"/>
      <c r="P53" s="211"/>
      <c r="Q53" s="261"/>
      <c r="R53" s="208" t="str">
        <f ca="1">IF(ISERROR($V53),"",OFFSET('Smelter Look-up'!$C$4,$V53-4,0)&amp;"")</f>
        <v>Umicore S.A. Business Unit Precious Metals Refining</v>
      </c>
      <c r="S53" s="215" t="str">
        <f t="shared" ca="1" si="6"/>
        <v>BE</v>
      </c>
      <c r="T53" s="215" t="str">
        <f ca="1">IF(B53="","",IF(ISERROR(MATCH($J53,SorP!$B$1:$B$6230,0)),"",INDIRECT("'SorP'!$A$"&amp;MATCH($J53,SorP!$B$1:$B$6230,0))))</f>
        <v>BE-VAN</v>
      </c>
      <c r="U53" s="231"/>
      <c r="V53" s="262">
        <f>IF(C53="",NA(),IF(OR(C53="Smelter not listed",C53="Smelter not yet identified"),MATCH($B53&amp;$D53,'Smelter Look-up'!$J:$J,0),MATCH($B53&amp;$C53,'Smelter Look-up'!$J:$J,0)))</f>
        <v>293</v>
      </c>
      <c r="W53" s="263"/>
      <c r="X53" s="263">
        <f t="shared" si="7"/>
        <v>0</v>
      </c>
      <c r="Y53" s="263"/>
      <c r="Z53" s="263"/>
      <c r="AB53" s="265" t="str">
        <f t="shared" si="8"/>
        <v>GoldUmicore S.A. Business Unit Precious Metals Refining</v>
      </c>
    </row>
    <row r="54" spans="1:28" s="264" customFormat="1" ht="25.5">
      <c r="A54" s="207"/>
      <c r="B54" s="208" t="s">
        <v>1130</v>
      </c>
      <c r="C54" s="212" t="s">
        <v>820</v>
      </c>
      <c r="D54" s="270"/>
      <c r="E54" s="208" t="s">
        <v>2456</v>
      </c>
      <c r="F54" s="208" t="s">
        <v>739</v>
      </c>
      <c r="G54" s="208" t="s">
        <v>13320</v>
      </c>
      <c r="H54" s="209"/>
      <c r="I54" s="210" t="s">
        <v>1685</v>
      </c>
      <c r="J54" s="210" t="s">
        <v>1624</v>
      </c>
      <c r="K54" s="260"/>
      <c r="L54" s="260"/>
      <c r="M54" s="260"/>
      <c r="N54" s="260"/>
      <c r="O54" s="260"/>
      <c r="P54" s="211"/>
      <c r="Q54" s="261"/>
      <c r="R54" s="208" t="str">
        <f ca="1">IF(ISERROR($V54),"",OFFSET('Smelter Look-up'!$C$4,$V54-4,0)&amp;"")</f>
        <v>United Precious Metal Refining, Inc.</v>
      </c>
      <c r="S54" s="215" t="str">
        <f t="shared" ca="1" si="6"/>
        <v>US</v>
      </c>
      <c r="T54" s="215" t="str">
        <f ca="1">IF(B54="","",IF(ISERROR(MATCH($J54,SorP!$B$1:$B$6230,0)),"",INDIRECT("'SorP'!$A$"&amp;MATCH($J54,SorP!$B$1:$B$6230,0))))</f>
        <v>US-NY</v>
      </c>
      <c r="U54" s="231"/>
      <c r="V54" s="262">
        <f>IF(C54="",NA(),IF(OR(C54="Smelter not listed",C54="Smelter not yet identified"),MATCH($B54&amp;$D54,'Smelter Look-up'!$J:$J,0),MATCH($B54&amp;$C54,'Smelter Look-up'!$J:$J,0)))</f>
        <v>294</v>
      </c>
      <c r="W54" s="263"/>
      <c r="X54" s="263">
        <f t="shared" si="7"/>
        <v>0</v>
      </c>
      <c r="Y54" s="263"/>
      <c r="Z54" s="263"/>
      <c r="AB54" s="265" t="str">
        <f t="shared" si="8"/>
        <v>GoldUnited Precious Metal Refining, Inc.</v>
      </c>
    </row>
    <row r="55" spans="1:28" s="264" customFormat="1" ht="20.25">
      <c r="A55" s="207"/>
      <c r="B55" s="208" t="s">
        <v>1130</v>
      </c>
      <c r="C55" s="212" t="s">
        <v>1234</v>
      </c>
      <c r="D55" s="270"/>
      <c r="E55" s="208" t="s">
        <v>1100</v>
      </c>
      <c r="F55" s="208" t="s">
        <v>745</v>
      </c>
      <c r="G55" s="208" t="s">
        <v>13320</v>
      </c>
      <c r="H55" s="209"/>
      <c r="I55" s="210" t="s">
        <v>1694</v>
      </c>
      <c r="J55" s="210" t="s">
        <v>13701</v>
      </c>
      <c r="K55" s="260"/>
      <c r="L55" s="260"/>
      <c r="M55" s="260"/>
      <c r="N55" s="260"/>
      <c r="O55" s="260"/>
      <c r="P55" s="211"/>
      <c r="Q55" s="261"/>
      <c r="R55" s="208" t="str">
        <f ca="1">IF(ISERROR($V55),"",OFFSET('Smelter Look-up'!$C$4,$V55-4,0)&amp;"")</f>
        <v>Zhongyuan Gold Smelter of Zhongjin Gold Corporation</v>
      </c>
      <c r="S55" s="215" t="str">
        <f t="shared" ca="1" si="6"/>
        <v>CN</v>
      </c>
      <c r="T55" s="215" t="str">
        <f ca="1">IF(B55="","",IF(ISERROR(MATCH($J55,SorP!$B$1:$B$6230,0)),"",INDIRECT("'SorP'!$A$"&amp;MATCH($J55,SorP!$B$1:$B$6230,0))))</f>
        <v>CN-HA</v>
      </c>
      <c r="U55" s="231"/>
      <c r="V55" s="262">
        <f>IF(C55="",NA(),IF(OR(C55="Smelter not listed",C55="Smelter not yet identified"),MATCH($B55&amp;$D55,'Smelter Look-up'!$J:$J,0),MATCH($B55&amp;$C55,'Smelter Look-up'!$J:$J,0)))</f>
        <v>316</v>
      </c>
      <c r="W55" s="263"/>
      <c r="X55" s="263">
        <f t="shared" si="7"/>
        <v>0</v>
      </c>
      <c r="Y55" s="263"/>
      <c r="Z55" s="263"/>
      <c r="AB55" s="265" t="str">
        <f t="shared" si="8"/>
        <v>GoldZhongjin Gold Corporation Limited</v>
      </c>
    </row>
    <row r="56" spans="1:28" s="264" customFormat="1" ht="25.5">
      <c r="A56" s="207"/>
      <c r="B56" s="208" t="s">
        <v>1130</v>
      </c>
      <c r="C56" s="212" t="s">
        <v>1701</v>
      </c>
      <c r="D56" s="270"/>
      <c r="E56" s="208" t="s">
        <v>2456</v>
      </c>
      <c r="F56" s="208" t="s">
        <v>1702</v>
      </c>
      <c r="G56" s="208" t="s">
        <v>13320</v>
      </c>
      <c r="H56" s="209"/>
      <c r="I56" s="210" t="s">
        <v>1545</v>
      </c>
      <c r="J56" s="210" t="s">
        <v>1546</v>
      </c>
      <c r="K56" s="260"/>
      <c r="L56" s="260"/>
      <c r="M56" s="260"/>
      <c r="N56" s="260"/>
      <c r="O56" s="260"/>
      <c r="P56" s="211"/>
      <c r="Q56" s="261"/>
      <c r="R56" s="208" t="str">
        <f ca="1">IF(ISERROR($V56),"",OFFSET('Smelter Look-up'!$C$4,$V56-4,0)&amp;"")</f>
        <v>Geib Refining Corporation</v>
      </c>
      <c r="S56" s="215" t="str">
        <f t="shared" ca="1" si="6"/>
        <v>US</v>
      </c>
      <c r="T56" s="215" t="str">
        <f ca="1">IF(B56="","",IF(ISERROR(MATCH($J56,SorP!$B$1:$B$6230,0)),"",INDIRECT("'SorP'!$A$"&amp;MATCH($J56,SorP!$B$1:$B$6230,0))))</f>
        <v>US-RI</v>
      </c>
      <c r="U56" s="231"/>
      <c r="V56" s="262">
        <f>IF(C56="",NA(),IF(OR(C56="Smelter not listed",C56="Smelter not yet identified"),MATCH($B56&amp;$D56,'Smelter Look-up'!$J:$J,0),MATCH($B56&amp;$C56,'Smelter Look-up'!$J:$J,0)))</f>
        <v>88</v>
      </c>
      <c r="W56" s="263"/>
      <c r="X56" s="263">
        <f t="shared" si="7"/>
        <v>0</v>
      </c>
      <c r="Y56" s="263"/>
      <c r="Z56" s="263"/>
      <c r="AB56" s="265" t="str">
        <f t="shared" si="8"/>
        <v>GoldGeib Refining Corporation</v>
      </c>
    </row>
    <row r="57" spans="1:28" s="264" customFormat="1" ht="20.25">
      <c r="A57" s="207"/>
      <c r="B57" s="208" t="s">
        <v>1130</v>
      </c>
      <c r="C57" s="212" t="s">
        <v>2232</v>
      </c>
      <c r="D57" s="270"/>
      <c r="E57" s="208" t="s">
        <v>1107</v>
      </c>
      <c r="F57" s="208" t="s">
        <v>1721</v>
      </c>
      <c r="G57" s="208" t="s">
        <v>13320</v>
      </c>
      <c r="H57" s="209"/>
      <c r="I57" s="210" t="s">
        <v>1722</v>
      </c>
      <c r="J57" s="210" t="s">
        <v>6521</v>
      </c>
      <c r="K57" s="260"/>
      <c r="L57" s="260"/>
      <c r="M57" s="260"/>
      <c r="N57" s="260"/>
      <c r="O57" s="260"/>
      <c r="P57" s="211"/>
      <c r="Q57" s="261"/>
      <c r="R57" s="208" t="str">
        <f ca="1">IF(ISERROR($V57),"",OFFSET('Smelter Look-up'!$C$4,$V57-4,0)&amp;"")</f>
        <v>T.C.A S.p.A</v>
      </c>
      <c r="S57" s="215" t="str">
        <f t="shared" ca="1" si="6"/>
        <v>IT</v>
      </c>
      <c r="T57" s="215" t="str">
        <f ca="1">IF(B57="","",IF(ISERROR(MATCH($J57,SorP!$B$1:$B$6230,0)),"",INDIRECT("'SorP'!$A$"&amp;MATCH($J57,SorP!$B$1:$B$6230,0))))</f>
        <v>IT-52</v>
      </c>
      <c r="U57" s="231"/>
      <c r="V57" s="262">
        <f>IF(C57="",NA(),IF(OR(C57="Smelter not listed",C57="Smelter not yet identified"),MATCH($B57&amp;$D57,'Smelter Look-up'!$J:$J,0),MATCH($B57&amp;$C57,'Smelter Look-up'!$J:$J,0)))</f>
        <v>269</v>
      </c>
      <c r="W57" s="263"/>
      <c r="X57" s="263">
        <f t="shared" si="7"/>
        <v>0</v>
      </c>
      <c r="Y57" s="263"/>
      <c r="Z57" s="263"/>
      <c r="AB57" s="265" t="str">
        <f t="shared" si="8"/>
        <v>GoldT.C.A S.p.A</v>
      </c>
    </row>
    <row r="58" spans="1:28" s="264" customFormat="1" ht="20.25">
      <c r="A58" s="207"/>
      <c r="B58" s="208" t="s">
        <v>1130</v>
      </c>
      <c r="C58" s="212" t="s">
        <v>2217</v>
      </c>
      <c r="D58" s="270"/>
      <c r="E58" s="208" t="s">
        <v>1101</v>
      </c>
      <c r="F58" s="208" t="s">
        <v>2220</v>
      </c>
      <c r="G58" s="208" t="s">
        <v>13320</v>
      </c>
      <c r="H58" s="209"/>
      <c r="I58" s="210" t="s">
        <v>1783</v>
      </c>
      <c r="J58" s="210" t="s">
        <v>4257</v>
      </c>
      <c r="K58" s="260"/>
      <c r="L58" s="260"/>
      <c r="M58" s="260"/>
      <c r="N58" s="260"/>
      <c r="O58" s="260"/>
      <c r="P58" s="211"/>
      <c r="Q58" s="261"/>
      <c r="R58" s="208" t="str">
        <f ca="1">IF(ISERROR($V58),"",OFFSET('Smelter Look-up'!$C$4,$V58-4,0)&amp;"")</f>
        <v>SAXONIA Edelmetalle GmbH</v>
      </c>
      <c r="S58" s="215" t="str">
        <f t="shared" ca="1" si="6"/>
        <v>DE</v>
      </c>
      <c r="T58" s="215" t="str">
        <f ca="1">IF(B58="","",IF(ISERROR(MATCH($J58,SorP!$B$1:$B$6230,0)),"",INDIRECT("'SorP'!$A$"&amp;MATCH($J58,SorP!$B$1:$B$6230,0))))</f>
        <v>DE-SN</v>
      </c>
      <c r="U58" s="231"/>
      <c r="V58" s="262">
        <f>IF(C58="",NA(),IF(OR(C58="Smelter not listed",C58="Smelter not yet identified"),MATCH($B58&amp;$D58,'Smelter Look-up'!$J:$J,0),MATCH($B58&amp;$C58,'Smelter Look-up'!$J:$J,0)))</f>
        <v>231</v>
      </c>
      <c r="W58" s="263"/>
      <c r="X58" s="263">
        <f t="shared" si="7"/>
        <v>0</v>
      </c>
      <c r="Y58" s="263"/>
      <c r="Z58" s="263"/>
      <c r="AB58" s="265" t="str">
        <f t="shared" si="8"/>
        <v>GoldSAXONIA Edelmetalle GmbH</v>
      </c>
    </row>
    <row r="59" spans="1:28" s="264" customFormat="1" ht="20.25">
      <c r="A59" s="207"/>
      <c r="B59" s="208" t="s">
        <v>1132</v>
      </c>
      <c r="C59" s="212" t="s">
        <v>2155</v>
      </c>
      <c r="D59" s="270"/>
      <c r="E59" s="208" t="s">
        <v>1108</v>
      </c>
      <c r="F59" s="208" t="s">
        <v>15672</v>
      </c>
      <c r="G59" s="208" t="s">
        <v>13320</v>
      </c>
      <c r="H59" s="209"/>
      <c r="I59" s="210" t="s">
        <v>1560</v>
      </c>
      <c r="J59" s="210" t="s">
        <v>1561</v>
      </c>
      <c r="K59" s="260"/>
      <c r="L59" s="260"/>
      <c r="M59" s="260"/>
      <c r="N59" s="260"/>
      <c r="O59" s="260"/>
      <c r="P59" s="211"/>
      <c r="Q59" s="261"/>
      <c r="R59" s="208" t="str">
        <f ca="1">IF(ISERROR($V59),"",OFFSET('Smelter Look-up'!$C$4,$V59-4,0)&amp;"")</f>
        <v/>
      </c>
      <c r="S59" s="215" t="str">
        <f t="shared" ca="1" si="6"/>
        <v>JP</v>
      </c>
      <c r="T59" s="215" t="str">
        <f ca="1">IF(B59="","",IF(ISERROR(MATCH($J59,SorP!$B$1:$B$6230,0)),"",INDIRECT("'SorP'!$A$"&amp;MATCH($J59,SorP!$B$1:$B$6230,0))))</f>
        <v>JP-07</v>
      </c>
      <c r="U59" s="231"/>
      <c r="V59" s="262" t="e">
        <f>IF(C59="",NA(),IF(OR(C59="Smelter not listed",C59="Smelter not yet identified"),MATCH($B59&amp;$D59,'Smelter Look-up'!$J:$J,0),MATCH($B59&amp;$C59,'Smelter Look-up'!$J:$J,0)))</f>
        <v>#N/A</v>
      </c>
      <c r="W59" s="263"/>
      <c r="X59" s="263">
        <f t="shared" si="7"/>
        <v>0</v>
      </c>
      <c r="Y59" s="263"/>
      <c r="Z59" s="263"/>
      <c r="AB59" s="265" t="str">
        <f t="shared" si="8"/>
        <v>TantalumAsaka Riken Co., Ltd.</v>
      </c>
    </row>
    <row r="60" spans="1:28" s="264" customFormat="1" ht="20.25">
      <c r="A60" s="207"/>
      <c r="B60" s="208" t="s">
        <v>1132</v>
      </c>
      <c r="C60" s="212" t="s">
        <v>2</v>
      </c>
      <c r="D60" s="270"/>
      <c r="E60" s="208" t="s">
        <v>1100</v>
      </c>
      <c r="F60" s="208" t="s">
        <v>747</v>
      </c>
      <c r="G60" s="208" t="s">
        <v>13320</v>
      </c>
      <c r="H60" s="209"/>
      <c r="I60" s="210" t="s">
        <v>1597</v>
      </c>
      <c r="J60" s="210" t="s">
        <v>13703</v>
      </c>
      <c r="K60" s="260"/>
      <c r="L60" s="260"/>
      <c r="M60" s="260"/>
      <c r="N60" s="260"/>
      <c r="O60" s="260"/>
      <c r="P60" s="211"/>
      <c r="Q60" s="261"/>
      <c r="R60" s="208" t="str">
        <f ca="1">IF(ISERROR($V60),"",OFFSET('Smelter Look-up'!$C$4,$V60-4,0)&amp;"")</f>
        <v>Changsha South Tantalum Niobium Co., Ltd.</v>
      </c>
      <c r="S60" s="215" t="str">
        <f t="shared" ca="1" si="6"/>
        <v>CN</v>
      </c>
      <c r="T60" s="215" t="str">
        <f ca="1">IF(B60="","",IF(ISERROR(MATCH($J60,SorP!$B$1:$B$6230,0)),"",INDIRECT("'SorP'!$A$"&amp;MATCH($J60,SorP!$B$1:$B$6230,0))))</f>
        <v>CN-HN</v>
      </c>
      <c r="U60" s="231"/>
      <c r="V60" s="262">
        <f>IF(C60="",NA(),IF(OR(C60="Smelter not listed",C60="Smelter not yet identified"),MATCH($B60&amp;$D60,'Smelter Look-up'!$J:$J,0),MATCH($B60&amp;$C60,'Smelter Look-up'!$J:$J,0)))</f>
        <v>325</v>
      </c>
      <c r="W60" s="263"/>
      <c r="X60" s="263">
        <f t="shared" si="7"/>
        <v>0</v>
      </c>
      <c r="Y60" s="263"/>
      <c r="Z60" s="263"/>
      <c r="AB60" s="265" t="str">
        <f t="shared" si="8"/>
        <v>TantalumChangsha South Tantalum Niobium Co., Ltd.</v>
      </c>
    </row>
    <row r="61" spans="1:28" s="264" customFormat="1" ht="25.5">
      <c r="A61" s="207"/>
      <c r="B61" s="208" t="s">
        <v>1132</v>
      </c>
      <c r="C61" s="212" t="s">
        <v>1118</v>
      </c>
      <c r="D61" s="270"/>
      <c r="E61" s="208" t="s">
        <v>2456</v>
      </c>
      <c r="F61" s="208" t="s">
        <v>748</v>
      </c>
      <c r="G61" s="208" t="s">
        <v>13320</v>
      </c>
      <c r="H61" s="209"/>
      <c r="I61" s="210" t="s">
        <v>1726</v>
      </c>
      <c r="J61" s="210" t="s">
        <v>1705</v>
      </c>
      <c r="K61" s="260"/>
      <c r="L61" s="260"/>
      <c r="M61" s="260"/>
      <c r="N61" s="260"/>
      <c r="O61" s="260"/>
      <c r="P61" s="211"/>
      <c r="Q61" s="261"/>
      <c r="R61" s="208" t="str">
        <f ca="1">IF(ISERROR($V61),"",OFFSET('Smelter Look-up'!$C$4,$V61-4,0)&amp;"")</f>
        <v>Exotech Inc.</v>
      </c>
      <c r="S61" s="215" t="str">
        <f t="shared" ca="1" si="6"/>
        <v>US</v>
      </c>
      <c r="T61" s="215" t="str">
        <f ca="1">IF(B61="","",IF(ISERROR(MATCH($J61,SorP!$B$1:$B$6230,0)),"",INDIRECT("'SorP'!$A$"&amp;MATCH($J61,SorP!$B$1:$B$6230,0))))</f>
        <v>US-FL</v>
      </c>
      <c r="U61" s="231"/>
      <c r="V61" s="262">
        <f>IF(C61="",NA(),IF(OR(C61="Smelter not listed",C61="Smelter not yet identified"),MATCH($B61&amp;$D61,'Smelter Look-up'!$J:$J,0),MATCH($B61&amp;$C61,'Smelter Look-up'!$J:$J,0)))</f>
        <v>328</v>
      </c>
      <c r="W61" s="263"/>
      <c r="X61" s="263">
        <f t="shared" si="7"/>
        <v>0</v>
      </c>
      <c r="Y61" s="263"/>
      <c r="Z61" s="263"/>
      <c r="AB61" s="265" t="str">
        <f t="shared" si="8"/>
        <v>TantalumExotech Inc.</v>
      </c>
    </row>
    <row r="62" spans="1:28" s="264" customFormat="1" ht="20.25">
      <c r="A62" s="207"/>
      <c r="B62" s="208" t="s">
        <v>1132</v>
      </c>
      <c r="C62" s="212" t="s">
        <v>45</v>
      </c>
      <c r="D62" s="270"/>
      <c r="E62" s="208" t="s">
        <v>1100</v>
      </c>
      <c r="F62" s="208" t="s">
        <v>749</v>
      </c>
      <c r="G62" s="208" t="s">
        <v>13320</v>
      </c>
      <c r="H62" s="209"/>
      <c r="I62" s="210" t="s">
        <v>1727</v>
      </c>
      <c r="J62" s="210" t="s">
        <v>13704</v>
      </c>
      <c r="K62" s="260"/>
      <c r="L62" s="260"/>
      <c r="M62" s="260"/>
      <c r="N62" s="260"/>
      <c r="O62" s="260"/>
      <c r="P62" s="211"/>
      <c r="Q62" s="261"/>
      <c r="R62" s="208" t="str">
        <f ca="1">IF(ISERROR($V62),"",OFFSET('Smelter Look-up'!$C$4,$V62-4,0)&amp;"")</f>
        <v>F&amp;X Electro-Materials Ltd.</v>
      </c>
      <c r="S62" s="215" t="str">
        <f t="shared" ca="1" si="6"/>
        <v>CN</v>
      </c>
      <c r="T62" s="215" t="str">
        <f ca="1">IF(B62="","",IF(ISERROR(MATCH($J62,SorP!$B$1:$B$6230,0)),"",INDIRECT("'SorP'!$A$"&amp;MATCH($J62,SorP!$B$1:$B$6230,0))))</f>
        <v>CN-GD</v>
      </c>
      <c r="U62" s="231"/>
      <c r="V62" s="262">
        <f>IF(C62="",NA(),IF(OR(C62="Smelter not listed",C62="Smelter not yet identified"),MATCH($B62&amp;$D62,'Smelter Look-up'!$J:$J,0),MATCH($B62&amp;$C62,'Smelter Look-up'!$J:$J,0)))</f>
        <v>330</v>
      </c>
      <c r="W62" s="263"/>
      <c r="X62" s="263">
        <f t="shared" si="7"/>
        <v>0</v>
      </c>
      <c r="Y62" s="263"/>
      <c r="Z62" s="263"/>
      <c r="AB62" s="265" t="str">
        <f t="shared" si="8"/>
        <v>TantalumF&amp;X Electro-Materials Ltd.</v>
      </c>
    </row>
    <row r="63" spans="1:28" s="264" customFormat="1" ht="20.25">
      <c r="A63" s="207"/>
      <c r="B63" s="208" t="s">
        <v>1132</v>
      </c>
      <c r="C63" s="212" t="s">
        <v>750</v>
      </c>
      <c r="D63" s="270"/>
      <c r="E63" s="208" t="s">
        <v>1100</v>
      </c>
      <c r="F63" s="208" t="s">
        <v>751</v>
      </c>
      <c r="G63" s="208" t="s">
        <v>13320</v>
      </c>
      <c r="H63" s="209"/>
      <c r="I63" s="210" t="s">
        <v>1729</v>
      </c>
      <c r="J63" s="210" t="s">
        <v>13704</v>
      </c>
      <c r="K63" s="260"/>
      <c r="L63" s="260"/>
      <c r="M63" s="260"/>
      <c r="N63" s="260"/>
      <c r="O63" s="260"/>
      <c r="P63" s="211"/>
      <c r="Q63" s="261"/>
      <c r="R63" s="208" t="str">
        <f ca="1">IF(ISERROR($V63),"",OFFSET('Smelter Look-up'!$C$4,$V63-4,0)&amp;"")</f>
        <v>XIMEI RESOURCES (GUANGDONG) LIMITED</v>
      </c>
      <c r="S63" s="215" t="str">
        <f t="shared" ca="1" si="6"/>
        <v>CN</v>
      </c>
      <c r="T63" s="215" t="str">
        <f ca="1">IF(B63="","",IF(ISERROR(MATCH($J63,SorP!$B$1:$B$6230,0)),"",INDIRECT("'SorP'!$A$"&amp;MATCH($J63,SorP!$B$1:$B$6230,0))))</f>
        <v>CN-GD</v>
      </c>
      <c r="U63" s="231"/>
      <c r="V63" s="262">
        <f>IF(C63="",NA(),IF(OR(C63="Smelter not listed",C63="Smelter not yet identified"),MATCH($B63&amp;$D63,'Smelter Look-up'!$J:$J,0),MATCH($B63&amp;$C63,'Smelter Look-up'!$J:$J,0)))</f>
        <v>334</v>
      </c>
      <c r="W63" s="263"/>
      <c r="X63" s="263">
        <f t="shared" si="7"/>
        <v>0</v>
      </c>
      <c r="Y63" s="263"/>
      <c r="Z63" s="263"/>
      <c r="AB63" s="265" t="str">
        <f t="shared" si="8"/>
        <v>TantalumGuangdong Zhiyuan New Material Co., Ltd.</v>
      </c>
    </row>
    <row r="64" spans="1:28" s="264" customFormat="1" ht="20.25">
      <c r="A64" s="207"/>
      <c r="B64" s="208" t="s">
        <v>1132</v>
      </c>
      <c r="C64" s="212" t="s">
        <v>4</v>
      </c>
      <c r="D64" s="270"/>
      <c r="E64" s="208" t="s">
        <v>1100</v>
      </c>
      <c r="F64" s="208" t="s">
        <v>752</v>
      </c>
      <c r="G64" s="208" t="s">
        <v>13320</v>
      </c>
      <c r="H64" s="209"/>
      <c r="I64" s="210" t="s">
        <v>1730</v>
      </c>
      <c r="J64" s="210" t="s">
        <v>13699</v>
      </c>
      <c r="K64" s="260"/>
      <c r="L64" s="260"/>
      <c r="M64" s="260"/>
      <c r="N64" s="260"/>
      <c r="O64" s="260"/>
      <c r="P64" s="211"/>
      <c r="Q64" s="261"/>
      <c r="R64" s="208" t="str">
        <f ca="1">IF(ISERROR($V64),"",OFFSET('Smelter Look-up'!$C$4,$V64-4,0)&amp;"")</f>
        <v>JiuJiang JinXin Nonferrous Metals Co., Ltd.</v>
      </c>
      <c r="S64" s="215" t="str">
        <f t="shared" ca="1" si="6"/>
        <v>CN</v>
      </c>
      <c r="T64" s="215" t="str">
        <f ca="1">IF(B64="","",IF(ISERROR(MATCH($J64,SorP!$B$1:$B$6230,0)),"",INDIRECT("'SorP'!$A$"&amp;MATCH($J64,SorP!$B$1:$B$6230,0))))</f>
        <v>CN-JX</v>
      </c>
      <c r="U64" s="231"/>
      <c r="V64" s="262">
        <f>IF(C64="",NA(),IF(OR(C64="Smelter not listed",C64="Smelter not yet identified"),MATCH($B64&amp;$D64,'Smelter Look-up'!$J:$J,0),MATCH($B64&amp;$C64,'Smelter Look-up'!$J:$J,0)))</f>
        <v>344</v>
      </c>
      <c r="W64" s="263"/>
      <c r="X64" s="263">
        <f t="shared" si="7"/>
        <v>0</v>
      </c>
      <c r="Y64" s="263"/>
      <c r="Z64" s="263"/>
      <c r="AB64" s="265" t="str">
        <f t="shared" si="8"/>
        <v>TantalumJiuJiang JinXin Nonferrous Metals Co., Ltd.</v>
      </c>
    </row>
    <row r="65" spans="1:28" s="264" customFormat="1" ht="20.25">
      <c r="A65" s="207"/>
      <c r="B65" s="208" t="s">
        <v>1132</v>
      </c>
      <c r="C65" s="212" t="s">
        <v>46</v>
      </c>
      <c r="D65" s="270"/>
      <c r="E65" s="208" t="s">
        <v>1100</v>
      </c>
      <c r="F65" s="208" t="s">
        <v>753</v>
      </c>
      <c r="G65" s="208" t="s">
        <v>13320</v>
      </c>
      <c r="H65" s="209"/>
      <c r="I65" s="210" t="s">
        <v>1730</v>
      </c>
      <c r="J65" s="210" t="s">
        <v>13699</v>
      </c>
      <c r="K65" s="260"/>
      <c r="L65" s="260"/>
      <c r="M65" s="260"/>
      <c r="N65" s="260"/>
      <c r="O65" s="260"/>
      <c r="P65" s="211"/>
      <c r="Q65" s="261"/>
      <c r="R65" s="208" t="str">
        <f ca="1">IF(ISERROR($V65),"",OFFSET('Smelter Look-up'!$C$4,$V65-4,0)&amp;"")</f>
        <v>Jiujiang Tanbre Co., Ltd.</v>
      </c>
      <c r="S65" s="215" t="str">
        <f t="shared" ca="1" si="6"/>
        <v>CN</v>
      </c>
      <c r="T65" s="215" t="str">
        <f ca="1">IF(B65="","",IF(ISERROR(MATCH($J65,SorP!$B$1:$B$6230,0)),"",INDIRECT("'SorP'!$A$"&amp;MATCH($J65,SorP!$B$1:$B$6230,0))))</f>
        <v>CN-JX</v>
      </c>
      <c r="U65" s="231"/>
      <c r="V65" s="262">
        <f>IF(C65="",NA(),IF(OR(C65="Smelter not listed",C65="Smelter not yet identified"),MATCH($B65&amp;$D65,'Smelter Look-up'!$J:$J,0),MATCH($B65&amp;$C65,'Smelter Look-up'!$J:$J,0)))</f>
        <v>346</v>
      </c>
      <c r="W65" s="263"/>
      <c r="X65" s="263">
        <f t="shared" si="7"/>
        <v>0</v>
      </c>
      <c r="Y65" s="263"/>
      <c r="Z65" s="263"/>
      <c r="AB65" s="265" t="str">
        <f t="shared" si="8"/>
        <v>TantalumJiujiang Tanbre Co., Ltd.</v>
      </c>
    </row>
    <row r="66" spans="1:28" s="264" customFormat="1" ht="20.25">
      <c r="A66" s="207"/>
      <c r="B66" s="208" t="s">
        <v>1132</v>
      </c>
      <c r="C66" s="212" t="s">
        <v>2166</v>
      </c>
      <c r="D66" s="270"/>
      <c r="E66" s="208" t="s">
        <v>1106</v>
      </c>
      <c r="F66" s="208" t="s">
        <v>755</v>
      </c>
      <c r="G66" s="208" t="s">
        <v>13320</v>
      </c>
      <c r="H66" s="209"/>
      <c r="I66" s="210" t="s">
        <v>1732</v>
      </c>
      <c r="J66" s="210" t="s">
        <v>1733</v>
      </c>
      <c r="K66" s="260"/>
      <c r="L66" s="260"/>
      <c r="M66" s="260"/>
      <c r="N66" s="260"/>
      <c r="O66" s="260"/>
      <c r="P66" s="211"/>
      <c r="Q66" s="261"/>
      <c r="R66" s="208" t="str">
        <f ca="1">IF(ISERROR($V66),"",OFFSET('Smelter Look-up'!$C$4,$V66-4,0)&amp;"")</f>
        <v>Metallurgical Products India Pvt., Ltd.</v>
      </c>
      <c r="S66" s="215" t="str">
        <f t="shared" ca="1" si="6"/>
        <v>IN</v>
      </c>
      <c r="T66" s="215" t="str">
        <f ca="1">IF(B66="","",IF(ISERROR(MATCH($J66,SorP!$B$1:$B$6230,0)),"",INDIRECT("'SorP'!$A$"&amp;MATCH($J66,SorP!$B$1:$B$6230,0))))</f>
        <v>IN-MH</v>
      </c>
      <c r="U66" s="231"/>
      <c r="V66" s="262">
        <f>IF(C66="",NA(),IF(OR(C66="Smelter not listed",C66="Smelter not yet identified"),MATCH($B66&amp;$D66,'Smelter Look-up'!$J:$J,0),MATCH($B66&amp;$C66,'Smelter Look-up'!$J:$J,0)))</f>
        <v>352</v>
      </c>
      <c r="W66" s="263"/>
      <c r="X66" s="263">
        <f t="shared" si="7"/>
        <v>0</v>
      </c>
      <c r="Y66" s="263"/>
      <c r="Z66" s="263"/>
      <c r="AB66" s="265" t="str">
        <f t="shared" si="8"/>
        <v>TantalumMetallurgical Products India Pvt., Ltd.</v>
      </c>
    </row>
    <row r="67" spans="1:28" s="264" customFormat="1" ht="20.25">
      <c r="A67" s="207"/>
      <c r="B67" s="208" t="s">
        <v>1132</v>
      </c>
      <c r="C67" s="212" t="s">
        <v>1119</v>
      </c>
      <c r="D67" s="270"/>
      <c r="E67" s="208" t="s">
        <v>1108</v>
      </c>
      <c r="F67" s="208" t="s">
        <v>757</v>
      </c>
      <c r="G67" s="208" t="s">
        <v>13320</v>
      </c>
      <c r="H67" s="209"/>
      <c r="I67" s="210" t="s">
        <v>1737</v>
      </c>
      <c r="J67" s="210" t="s">
        <v>1738</v>
      </c>
      <c r="K67" s="260"/>
      <c r="L67" s="260"/>
      <c r="M67" s="260"/>
      <c r="N67" s="260"/>
      <c r="O67" s="260"/>
      <c r="P67" s="211"/>
      <c r="Q67" s="261"/>
      <c r="R67" s="208" t="str">
        <f ca="1">IF(ISERROR($V67),"",OFFSET('Smelter Look-up'!$C$4,$V67-4,0)&amp;"")</f>
        <v>Mitsui Mining and Smelting Co., Ltd.</v>
      </c>
      <c r="S67" s="215" t="str">
        <f t="shared" ca="1" si="6"/>
        <v>JP</v>
      </c>
      <c r="T67" s="215" t="str">
        <f ca="1">IF(B67="","",IF(ISERROR(MATCH($J67,SorP!$B$1:$B$6230,0)),"",INDIRECT("'SorP'!$A$"&amp;MATCH($J67,SorP!$B$1:$B$6230,0))))</f>
        <v>JP-40</v>
      </c>
      <c r="U67" s="231"/>
      <c r="V67" s="262">
        <f>IF(C67="",NA(),IF(OR(C67="Smelter not listed",C67="Smelter not yet identified"),MATCH($B67&amp;$D67,'Smelter Look-up'!$J:$J,0),MATCH($B67&amp;$C67,'Smelter Look-up'!$J:$J,0)))</f>
        <v>356</v>
      </c>
      <c r="W67" s="263"/>
      <c r="X67" s="263">
        <f t="shared" si="7"/>
        <v>0</v>
      </c>
      <c r="Y67" s="263"/>
      <c r="Z67" s="263"/>
      <c r="AB67" s="265" t="str">
        <f t="shared" si="8"/>
        <v>TantalumMitsui Mining &amp; Smelting</v>
      </c>
    </row>
    <row r="68" spans="1:28" s="264" customFormat="1" ht="20.25">
      <c r="A68" s="207"/>
      <c r="B68" s="208" t="s">
        <v>1132</v>
      </c>
      <c r="C68" s="212" t="s">
        <v>2550</v>
      </c>
      <c r="D68" s="270"/>
      <c r="E68" s="208" t="s">
        <v>1103</v>
      </c>
      <c r="F68" s="208" t="s">
        <v>758</v>
      </c>
      <c r="G68" s="208" t="s">
        <v>13320</v>
      </c>
      <c r="H68" s="209"/>
      <c r="I68" s="210" t="s">
        <v>1739</v>
      </c>
      <c r="J68" s="210" t="s">
        <v>1740</v>
      </c>
      <c r="K68" s="260"/>
      <c r="L68" s="260"/>
      <c r="M68" s="260"/>
      <c r="N68" s="260"/>
      <c r="O68" s="260"/>
      <c r="P68" s="211"/>
      <c r="Q68" s="261"/>
      <c r="R68" s="208" t="str">
        <f ca="1">IF(ISERROR($V68),"",OFFSET('Smelter Look-up'!$C$4,$V68-4,0)&amp;"")</f>
        <v>NPM Silmet AS</v>
      </c>
      <c r="S68" s="215" t="str">
        <f t="shared" ca="1" si="6"/>
        <v>EE</v>
      </c>
      <c r="T68" s="215" t="str">
        <f ca="1">IF(B68="","",IF(ISERROR(MATCH($J68,SorP!$B$1:$B$6230,0)),"",INDIRECT("'SorP'!$A$"&amp;MATCH($J68,SorP!$B$1:$B$6230,0))))</f>
        <v>EE-44</v>
      </c>
      <c r="U68" s="231"/>
      <c r="V68" s="262">
        <f>IF(C68="",NA(),IF(OR(C68="Smelter not listed",C68="Smelter not yet identified"),MATCH($B68&amp;$D68,'Smelter Look-up'!$J:$J,0),MATCH($B68&amp;$C68,'Smelter Look-up'!$J:$J,0)))</f>
        <v>361</v>
      </c>
      <c r="W68" s="263"/>
      <c r="X68" s="263">
        <f t="shared" si="7"/>
        <v>0</v>
      </c>
      <c r="Y68" s="263"/>
      <c r="Z68" s="263"/>
      <c r="AB68" s="265" t="str">
        <f t="shared" si="8"/>
        <v>TantalumNPM Silmet AS</v>
      </c>
    </row>
    <row r="69" spans="1:28" s="264" customFormat="1" ht="20.25">
      <c r="A69" s="207"/>
      <c r="B69" s="208" t="s">
        <v>1132</v>
      </c>
      <c r="C69" s="212" t="s">
        <v>1030</v>
      </c>
      <c r="D69" s="270"/>
      <c r="E69" s="208" t="s">
        <v>1100</v>
      </c>
      <c r="F69" s="208" t="s">
        <v>759</v>
      </c>
      <c r="G69" s="208" t="s">
        <v>13320</v>
      </c>
      <c r="H69" s="209"/>
      <c r="I69" s="210" t="s">
        <v>1741</v>
      </c>
      <c r="J69" s="210" t="s">
        <v>13685</v>
      </c>
      <c r="K69" s="260"/>
      <c r="L69" s="260"/>
      <c r="M69" s="260"/>
      <c r="N69" s="260"/>
      <c r="O69" s="260"/>
      <c r="P69" s="211"/>
      <c r="Q69" s="261"/>
      <c r="R69" s="208" t="str">
        <f ca="1">IF(ISERROR($V69),"",OFFSET('Smelter Look-up'!$C$4,$V69-4,0)&amp;"")</f>
        <v>Ningxia Orient Tantalum Industry Co., Ltd.</v>
      </c>
      <c r="S69" s="215" t="str">
        <f t="shared" ref="S69" ca="1" si="9">IF(B69="","",IF(ISERROR(MATCH($E69,CL,0)),"Unknown",INDIRECT("'C'!$A$"&amp;MATCH($E69,CL,0)+1)))</f>
        <v>CN</v>
      </c>
      <c r="T69" s="215" t="str">
        <f ca="1">IF(B69="","",IF(ISERROR(MATCH($J69,SorP!$B$1:$B$6230,0)),"",INDIRECT("'SorP'!$A$"&amp;MATCH($J69,SorP!$B$1:$B$6230,0))))</f>
        <v>CN-NX</v>
      </c>
      <c r="U69" s="231"/>
      <c r="V69" s="262">
        <f>IF(C69="",NA(),IF(OR(C69="Smelter not listed",C69="Smelter not yet identified"),MATCH($B69&amp;$D69,'Smelter Look-up'!$J:$J,0),MATCH($B69&amp;$C69,'Smelter Look-up'!$J:$J,0)))</f>
        <v>360</v>
      </c>
      <c r="W69" s="263"/>
      <c r="X69" s="263">
        <f t="shared" ref="X69" si="10">IF(AND(C69="Smelter not listed",OR(LEN(D69)=0,LEN(E69)=0)),1,0)</f>
        <v>0</v>
      </c>
      <c r="Y69" s="263"/>
      <c r="Z69" s="263"/>
      <c r="AB69" s="265" t="str">
        <f t="shared" ref="AB69" si="11">B69&amp;C69</f>
        <v>TantalumNingxia Orient Tantalum Industry Co., Ltd.</v>
      </c>
    </row>
    <row r="70" spans="1:28" s="264" customFormat="1" ht="20.25">
      <c r="A70" s="207"/>
      <c r="B70" s="208" t="s">
        <v>1132</v>
      </c>
      <c r="C70" s="212" t="s">
        <v>2173</v>
      </c>
      <c r="D70" s="270"/>
      <c r="E70" s="208" t="s">
        <v>1100</v>
      </c>
      <c r="F70" s="208" t="s">
        <v>761</v>
      </c>
      <c r="G70" s="208" t="s">
        <v>13320</v>
      </c>
      <c r="H70" s="209"/>
      <c r="I70" s="210" t="s">
        <v>1743</v>
      </c>
      <c r="J70" s="210" t="s">
        <v>13703</v>
      </c>
      <c r="K70" s="260"/>
      <c r="L70" s="260"/>
      <c r="M70" s="260"/>
      <c r="N70" s="260"/>
      <c r="O70" s="260"/>
      <c r="P70" s="211"/>
      <c r="Q70" s="261"/>
      <c r="R70" s="208" t="str">
        <f ca="1">IF(ISERROR($V70),"",OFFSET('Smelter Look-up'!$C$4,$V70-4,0)&amp;"")</f>
        <v>Yanling Jincheng Tantalum &amp; Niobium Co., Ltd.</v>
      </c>
      <c r="S70" s="215" t="str">
        <f t="shared" ref="S70:S101" ca="1" si="12">IF(B70="","",IF(ISERROR(MATCH($E70,CL,0)),"Unknown",INDIRECT("'C'!$A$"&amp;MATCH($E70,CL,0)+1)))</f>
        <v>CN</v>
      </c>
      <c r="T70" s="215" t="str">
        <f ca="1">IF(B70="","",IF(ISERROR(MATCH($J70,SorP!$B$1:$B$6230,0)),"",INDIRECT("'SorP'!$A$"&amp;MATCH($J70,SorP!$B$1:$B$6230,0))))</f>
        <v>CN-HN</v>
      </c>
      <c r="U70" s="231"/>
      <c r="V70" s="262">
        <f>IF(C70="",NA(),IF(OR(C70="Smelter not listed",C70="Smelter not yet identified"),MATCH($B70&amp;$D70,'Smelter Look-up'!$J:$J,0),MATCH($B70&amp;$C70,'Smelter Look-up'!$J:$J,0)))</f>
        <v>367</v>
      </c>
      <c r="W70" s="263"/>
      <c r="X70" s="263">
        <f t="shared" ref="X70:X101" si="13">IF(AND(C70="Smelter not listed",OR(LEN(D70)=0,LEN(E70)=0)),1,0)</f>
        <v>0</v>
      </c>
      <c r="Y70" s="263"/>
      <c r="Z70" s="263"/>
      <c r="AB70" s="265" t="str">
        <f t="shared" ref="AB70:AB101" si="14">B70&amp;C70</f>
        <v>TantalumRFH Tantalum Smeltry Co., Ltd.</v>
      </c>
    </row>
    <row r="71" spans="1:28" s="264" customFormat="1" ht="20.25">
      <c r="A71" s="207"/>
      <c r="B71" s="208" t="s">
        <v>1132</v>
      </c>
      <c r="C71" s="212" t="s">
        <v>13355</v>
      </c>
      <c r="D71" s="270"/>
      <c r="E71" s="208" t="s">
        <v>1100</v>
      </c>
      <c r="F71" s="208" t="s">
        <v>761</v>
      </c>
      <c r="G71" s="208" t="s">
        <v>13320</v>
      </c>
      <c r="H71" s="209"/>
      <c r="I71" s="210" t="s">
        <v>1743</v>
      </c>
      <c r="J71" s="210" t="s">
        <v>13703</v>
      </c>
      <c r="K71" s="260"/>
      <c r="L71" s="260"/>
      <c r="M71" s="260"/>
      <c r="N71" s="260"/>
      <c r="O71" s="260"/>
      <c r="P71" s="211"/>
      <c r="Q71" s="261"/>
      <c r="R71" s="208" t="str">
        <f ca="1">IF(ISERROR($V71),"",OFFSET('Smelter Look-up'!$C$4,$V71-4,0)&amp;"")</f>
        <v>Yanling Jincheng Tantalum &amp; Niobium Co., Ltd.</v>
      </c>
      <c r="S71" s="215" t="str">
        <f t="shared" ca="1" si="12"/>
        <v>CN</v>
      </c>
      <c r="T71" s="215" t="str">
        <f ca="1">IF(B71="","",IF(ISERROR(MATCH($J71,SorP!$B$1:$B$6230,0)),"",INDIRECT("'SorP'!$A$"&amp;MATCH($J71,SorP!$B$1:$B$6230,0))))</f>
        <v>CN-HN</v>
      </c>
      <c r="U71" s="231"/>
      <c r="V71" s="262">
        <f>IF(C71="",NA(),IF(OR(C71="Smelter not listed",C71="Smelter not yet identified"),MATCH($B71&amp;$D71,'Smelter Look-up'!$J:$J,0),MATCH($B71&amp;$C71,'Smelter Look-up'!$J:$J,0)))</f>
        <v>384</v>
      </c>
      <c r="W71" s="263"/>
      <c r="X71" s="263">
        <f t="shared" si="13"/>
        <v>0</v>
      </c>
      <c r="Y71" s="263"/>
      <c r="Z71" s="263"/>
      <c r="AB71" s="265" t="str">
        <f t="shared" si="14"/>
        <v>TantalumYanling Jincheng Tantalum &amp; Niobium Co., Ltd.</v>
      </c>
    </row>
    <row r="72" spans="1:28" s="264" customFormat="1" ht="25.5">
      <c r="A72" s="207"/>
      <c r="B72" s="208" t="s">
        <v>1132</v>
      </c>
      <c r="C72" s="212" t="s">
        <v>1746</v>
      </c>
      <c r="D72" s="270"/>
      <c r="E72" s="208" t="s">
        <v>2456</v>
      </c>
      <c r="F72" s="208" t="s">
        <v>764</v>
      </c>
      <c r="G72" s="208" t="s">
        <v>13320</v>
      </c>
      <c r="H72" s="209"/>
      <c r="I72" s="210" t="s">
        <v>1747</v>
      </c>
      <c r="J72" s="210" t="s">
        <v>1748</v>
      </c>
      <c r="K72" s="260"/>
      <c r="L72" s="260"/>
      <c r="M72" s="260"/>
      <c r="N72" s="260"/>
      <c r="O72" s="260"/>
      <c r="P72" s="211"/>
      <c r="Q72" s="261"/>
      <c r="R72" s="208" t="str">
        <f ca="1">IF(ISERROR($V72),"",OFFSET('Smelter Look-up'!$C$4,$V72-4,0)&amp;"")</f>
        <v>Telex Metals</v>
      </c>
      <c r="S72" s="215" t="str">
        <f t="shared" ca="1" si="12"/>
        <v>US</v>
      </c>
      <c r="T72" s="215" t="str">
        <f ca="1">IF(B72="","",IF(ISERROR(MATCH($J72,SorP!$B$1:$B$6230,0)),"",INDIRECT("'SorP'!$A$"&amp;MATCH($J72,SorP!$B$1:$B$6230,0))))</f>
        <v>US-PA</v>
      </c>
      <c r="U72" s="231"/>
      <c r="V72" s="262">
        <f>IF(C72="",NA(),IF(OR(C72="Smelter not listed",C72="Smelter not yet identified"),MATCH($B72&amp;$D72,'Smelter Look-up'!$J:$J,0),MATCH($B72&amp;$C72,'Smelter Look-up'!$J:$J,0)))</f>
        <v>378</v>
      </c>
      <c r="W72" s="263"/>
      <c r="X72" s="263">
        <f t="shared" si="13"/>
        <v>0</v>
      </c>
      <c r="Y72" s="263"/>
      <c r="Z72" s="263"/>
      <c r="AB72" s="265" t="str">
        <f t="shared" si="14"/>
        <v>TantalumTelex Metals</v>
      </c>
    </row>
    <row r="73" spans="1:28" s="264" customFormat="1" ht="20.25">
      <c r="A73" s="207"/>
      <c r="B73" s="208" t="s">
        <v>1132</v>
      </c>
      <c r="C73" s="212" t="s">
        <v>1749</v>
      </c>
      <c r="D73" s="270"/>
      <c r="E73" s="208" t="s">
        <v>1109</v>
      </c>
      <c r="F73" s="208" t="s">
        <v>765</v>
      </c>
      <c r="G73" s="208" t="s">
        <v>13320</v>
      </c>
      <c r="H73" s="209"/>
      <c r="I73" s="210" t="s">
        <v>1613</v>
      </c>
      <c r="J73" s="210" t="s">
        <v>7109</v>
      </c>
      <c r="K73" s="260"/>
      <c r="L73" s="260"/>
      <c r="M73" s="260"/>
      <c r="N73" s="260"/>
      <c r="O73" s="260"/>
      <c r="P73" s="211"/>
      <c r="Q73" s="261"/>
      <c r="R73" s="208" t="str">
        <f ca="1">IF(ISERROR($V73),"",OFFSET('Smelter Look-up'!$C$4,$V73-4,0)&amp;"")</f>
        <v>Ulba Metallurgical Plant JSC</v>
      </c>
      <c r="S73" s="215" t="str">
        <f t="shared" ca="1" si="12"/>
        <v>KZ</v>
      </c>
      <c r="T73" s="215" t="str">
        <f ca="1">IF(B73="","",IF(ISERROR(MATCH($J73,SorP!$B$1:$B$6230,0)),"",INDIRECT("'SorP'!$A$"&amp;MATCH($J73,SorP!$B$1:$B$6230,0))))</f>
        <v>KZ-KAR</v>
      </c>
      <c r="U73" s="231"/>
      <c r="V73" s="262">
        <f>IF(C73="",NA(),IF(OR(C73="Smelter not listed",C73="Smelter not yet identified"),MATCH($B73&amp;$D73,'Smelter Look-up'!$J:$J,0),MATCH($B73&amp;$C73,'Smelter Look-up'!$J:$J,0)))</f>
        <v>380</v>
      </c>
      <c r="W73" s="263"/>
      <c r="X73" s="263">
        <f t="shared" si="13"/>
        <v>0</v>
      </c>
      <c r="Y73" s="263"/>
      <c r="Z73" s="263"/>
      <c r="AB73" s="265" t="str">
        <f t="shared" si="14"/>
        <v>TantalumUlba Metallurgical Plant JSC</v>
      </c>
    </row>
    <row r="74" spans="1:28" s="264" customFormat="1" ht="25.5">
      <c r="A74" s="207"/>
      <c r="B74" s="208" t="s">
        <v>1132</v>
      </c>
      <c r="C74" s="212" t="s">
        <v>3</v>
      </c>
      <c r="D74" s="270"/>
      <c r="E74" s="208" t="s">
        <v>1100</v>
      </c>
      <c r="F74" s="208" t="s">
        <v>396</v>
      </c>
      <c r="G74" s="208" t="s">
        <v>13320</v>
      </c>
      <c r="H74" s="209"/>
      <c r="I74" s="210" t="s">
        <v>1751</v>
      </c>
      <c r="J74" s="210" t="s">
        <v>13703</v>
      </c>
      <c r="K74" s="260"/>
      <c r="L74" s="260"/>
      <c r="M74" s="260"/>
      <c r="N74" s="260"/>
      <c r="O74" s="260"/>
      <c r="P74" s="211"/>
      <c r="Q74" s="261"/>
      <c r="R74" s="208" t="str">
        <f ca="1">IF(ISERROR($V74),"",OFFSET('Smelter Look-up'!$C$4,$V74-4,0)&amp;"")</f>
        <v>Hengyang King Xing Lifeng New Materials Co., Ltd.</v>
      </c>
      <c r="S74" s="215" t="str">
        <f t="shared" ca="1" si="12"/>
        <v>CN</v>
      </c>
      <c r="T74" s="215" t="str">
        <f ca="1">IF(B74="","",IF(ISERROR(MATCH($J74,SorP!$B$1:$B$6230,0)),"",INDIRECT("'SorP'!$A$"&amp;MATCH($J74,SorP!$B$1:$B$6230,0))))</f>
        <v>CN-HN</v>
      </c>
      <c r="U74" s="231"/>
      <c r="V74" s="262">
        <f>IF(C74="",NA(),IF(OR(C74="Smelter not listed",C74="Smelter not yet identified"),MATCH($B74&amp;$D74,'Smelter Look-up'!$J:$J,0),MATCH($B74&amp;$C74,'Smelter Look-up'!$J:$J,0)))</f>
        <v>341</v>
      </c>
      <c r="W74" s="263"/>
      <c r="X74" s="263">
        <f t="shared" si="13"/>
        <v>0</v>
      </c>
      <c r="Y74" s="263"/>
      <c r="Z74" s="263"/>
      <c r="AB74" s="265" t="str">
        <f t="shared" si="14"/>
        <v>TantalumHengyang King Xing Lifeng New Materials Co., Ltd.</v>
      </c>
    </row>
    <row r="75" spans="1:28" s="264" customFormat="1" ht="25.5">
      <c r="A75" s="207"/>
      <c r="B75" s="208" t="s">
        <v>1132</v>
      </c>
      <c r="C75" s="212" t="s">
        <v>1395</v>
      </c>
      <c r="D75" s="270"/>
      <c r="E75" s="208" t="s">
        <v>2456</v>
      </c>
      <c r="F75" s="208" t="s">
        <v>1396</v>
      </c>
      <c r="G75" s="208" t="s">
        <v>13320</v>
      </c>
      <c r="H75" s="209"/>
      <c r="I75" s="210" t="s">
        <v>1752</v>
      </c>
      <c r="J75" s="210" t="s">
        <v>1753</v>
      </c>
      <c r="K75" s="260"/>
      <c r="L75" s="260"/>
      <c r="M75" s="260"/>
      <c r="N75" s="260"/>
      <c r="O75" s="260"/>
      <c r="P75" s="211"/>
      <c r="Q75" s="261"/>
      <c r="R75" s="208" t="str">
        <f ca="1">IF(ISERROR($V75),"",OFFSET('Smelter Look-up'!$C$4,$V75-4,0)&amp;"")</f>
        <v>D Block Metals, LLC</v>
      </c>
      <c r="S75" s="215" t="str">
        <f t="shared" ca="1" si="12"/>
        <v>US</v>
      </c>
      <c r="T75" s="215" t="str">
        <f ca="1">IF(B75="","",IF(ISERROR(MATCH($J75,SorP!$B$1:$B$6230,0)),"",INDIRECT("'SorP'!$A$"&amp;MATCH($J75,SorP!$B$1:$B$6230,0))))</f>
        <v>US-NC</v>
      </c>
      <c r="U75" s="231"/>
      <c r="V75" s="262">
        <f>IF(C75="",NA(),IF(OR(C75="Smelter not listed",C75="Smelter not yet identified"),MATCH($B75&amp;$D75,'Smelter Look-up'!$J:$J,0),MATCH($B75&amp;$C75,'Smelter Look-up'!$J:$J,0)))</f>
        <v>327</v>
      </c>
      <c r="W75" s="263"/>
      <c r="X75" s="263">
        <f t="shared" si="13"/>
        <v>0</v>
      </c>
      <c r="Y75" s="263"/>
      <c r="Z75" s="263"/>
      <c r="AB75" s="265" t="str">
        <f t="shared" si="14"/>
        <v>TantalumD Block Metals, LLC</v>
      </c>
    </row>
    <row r="76" spans="1:28" s="264" customFormat="1" ht="20.25">
      <c r="A76" s="207"/>
      <c r="B76" s="208" t="s">
        <v>1132</v>
      </c>
      <c r="C76" s="212" t="s">
        <v>2183</v>
      </c>
      <c r="D76" s="270"/>
      <c r="E76" s="208" t="s">
        <v>1100</v>
      </c>
      <c r="F76" s="208" t="s">
        <v>1397</v>
      </c>
      <c r="G76" s="208" t="s">
        <v>13320</v>
      </c>
      <c r="H76" s="209"/>
      <c r="I76" s="210" t="s">
        <v>1743</v>
      </c>
      <c r="J76" s="210" t="s">
        <v>13703</v>
      </c>
      <c r="K76" s="260"/>
      <c r="L76" s="260"/>
      <c r="M76" s="260"/>
      <c r="N76" s="260"/>
      <c r="O76" s="260"/>
      <c r="P76" s="211"/>
      <c r="Q76" s="261"/>
      <c r="R76" s="208" t="str">
        <f ca="1">IF(ISERROR($V76),"",OFFSET('Smelter Look-up'!$C$4,$V76-4,0)&amp;"")</f>
        <v>FIR Metals &amp; Resource Ltd.</v>
      </c>
      <c r="S76" s="215" t="str">
        <f t="shared" ca="1" si="12"/>
        <v>CN</v>
      </c>
      <c r="T76" s="215" t="str">
        <f ca="1">IF(B76="","",IF(ISERROR(MATCH($J76,SorP!$B$1:$B$6230,0)),"",INDIRECT("'SorP'!$A$"&amp;MATCH($J76,SorP!$B$1:$B$6230,0))))</f>
        <v>CN-HN</v>
      </c>
      <c r="U76" s="231"/>
      <c r="V76" s="262">
        <f>IF(C76="",NA(),IF(OR(C76="Smelter not listed",C76="Smelter not yet identified"),MATCH($B76&amp;$D76,'Smelter Look-up'!$J:$J,0),MATCH($B76&amp;$C76,'Smelter Look-up'!$J:$J,0)))</f>
        <v>331</v>
      </c>
      <c r="W76" s="263"/>
      <c r="X76" s="263">
        <f t="shared" si="13"/>
        <v>0</v>
      </c>
      <c r="Y76" s="263"/>
      <c r="Z76" s="263"/>
      <c r="AB76" s="265" t="str">
        <f t="shared" si="14"/>
        <v>TantalumFIR Metals &amp; Resource Ltd.</v>
      </c>
    </row>
    <row r="77" spans="1:28" s="264" customFormat="1" ht="20.25">
      <c r="A77" s="207"/>
      <c r="B77" s="208" t="s">
        <v>1132</v>
      </c>
      <c r="C77" s="212" t="s">
        <v>1415</v>
      </c>
      <c r="D77" s="270"/>
      <c r="E77" s="208" t="s">
        <v>888</v>
      </c>
      <c r="F77" s="208" t="s">
        <v>1416</v>
      </c>
      <c r="G77" s="208" t="s">
        <v>13320</v>
      </c>
      <c r="H77" s="209"/>
      <c r="I77" s="210" t="s">
        <v>1758</v>
      </c>
      <c r="J77" s="210" t="s">
        <v>1759</v>
      </c>
      <c r="K77" s="260"/>
      <c r="L77" s="260"/>
      <c r="M77" s="260"/>
      <c r="N77" s="260"/>
      <c r="O77" s="260"/>
      <c r="P77" s="211"/>
      <c r="Q77" s="261"/>
      <c r="R77" s="208" t="str">
        <f ca="1">IF(ISERROR($V77),"",OFFSET('Smelter Look-up'!$C$4,$V77-4,0)&amp;"")</f>
        <v>TANIOBIS Co., Ltd.</v>
      </c>
      <c r="S77" s="215" t="str">
        <f t="shared" ca="1" si="12"/>
        <v>TH</v>
      </c>
      <c r="T77" s="215" t="str">
        <f ca="1">IF(B77="","",IF(ISERROR(MATCH($J77,SorP!$B$1:$B$6230,0)),"",INDIRECT("'SorP'!$A$"&amp;MATCH($J77,SorP!$B$1:$B$6230,0))))</f>
        <v>TH-21</v>
      </c>
      <c r="U77" s="231"/>
      <c r="V77" s="262">
        <f>IF(C77="",NA(),IF(OR(C77="Smelter not listed",C77="Smelter not yet identified"),MATCH($B77&amp;$D77,'Smelter Look-up'!$J:$J,0),MATCH($B77&amp;$C77,'Smelter Look-up'!$J:$J,0)))</f>
        <v>335</v>
      </c>
      <c r="W77" s="263"/>
      <c r="X77" s="263">
        <f t="shared" si="13"/>
        <v>0</v>
      </c>
      <c r="Y77" s="263"/>
      <c r="Z77" s="263"/>
      <c r="AB77" s="265" t="str">
        <f t="shared" si="14"/>
        <v>TantalumH.C. Starck Co., Ltd.</v>
      </c>
    </row>
    <row r="78" spans="1:28" s="264" customFormat="1" ht="20.25">
      <c r="A78" s="207"/>
      <c r="B78" s="208" t="s">
        <v>1132</v>
      </c>
      <c r="C78" s="212" t="s">
        <v>2548</v>
      </c>
      <c r="D78" s="270"/>
      <c r="E78" s="208" t="s">
        <v>1101</v>
      </c>
      <c r="F78" s="208" t="s">
        <v>1417</v>
      </c>
      <c r="G78" s="208" t="s">
        <v>13320</v>
      </c>
      <c r="H78" s="209"/>
      <c r="I78" s="210" t="s">
        <v>1760</v>
      </c>
      <c r="J78" s="210" t="s">
        <v>4270</v>
      </c>
      <c r="K78" s="260"/>
      <c r="L78" s="260"/>
      <c r="M78" s="260"/>
      <c r="N78" s="260"/>
      <c r="O78" s="260"/>
      <c r="P78" s="211"/>
      <c r="Q78" s="261"/>
      <c r="R78" s="208" t="str">
        <f ca="1">IF(ISERROR($V78),"",OFFSET('Smelter Look-up'!$C$4,$V78-4,0)&amp;"")</f>
        <v>TANIOBIS GmbH</v>
      </c>
      <c r="S78" s="215" t="str">
        <f t="shared" ca="1" si="12"/>
        <v>DE</v>
      </c>
      <c r="T78" s="215" t="str">
        <f ca="1">IF(B78="","",IF(ISERROR(MATCH($J78,SorP!$B$1:$B$6230,0)),"",INDIRECT("'SorP'!$A$"&amp;MATCH($J78,SorP!$B$1:$B$6230,0))))</f>
        <v>DE-NI</v>
      </c>
      <c r="U78" s="231"/>
      <c r="V78" s="262">
        <f>IF(C78="",NA(),IF(OR(C78="Smelter not listed",C78="Smelter not yet identified"),MATCH($B78&amp;$D78,'Smelter Look-up'!$J:$J,0),MATCH($B78&amp;$C78,'Smelter Look-up'!$J:$J,0)))</f>
        <v>340</v>
      </c>
      <c r="W78" s="263"/>
      <c r="X78" s="263">
        <f t="shared" si="13"/>
        <v>0</v>
      </c>
      <c r="Y78" s="263"/>
      <c r="Z78" s="263"/>
      <c r="AB78" s="265" t="str">
        <f t="shared" si="14"/>
        <v>TantalumH.C. Starck Tantalum and Niobium GmbH</v>
      </c>
    </row>
    <row r="79" spans="1:28" s="264" customFormat="1" ht="20.25">
      <c r="A79" s="207"/>
      <c r="B79" s="208" t="s">
        <v>1132</v>
      </c>
      <c r="C79" s="212" t="s">
        <v>1418</v>
      </c>
      <c r="D79" s="270"/>
      <c r="E79" s="208" t="s">
        <v>1101</v>
      </c>
      <c r="F79" s="208" t="s">
        <v>1419</v>
      </c>
      <c r="G79" s="208" t="s">
        <v>13320</v>
      </c>
      <c r="H79" s="209"/>
      <c r="I79" s="210" t="s">
        <v>1762</v>
      </c>
      <c r="J79" s="210" t="s">
        <v>4248</v>
      </c>
      <c r="K79" s="260"/>
      <c r="L79" s="260"/>
      <c r="M79" s="260"/>
      <c r="N79" s="260"/>
      <c r="O79" s="260"/>
      <c r="P79" s="211"/>
      <c r="Q79" s="261"/>
      <c r="R79" s="208" t="str">
        <f ca="1">IF(ISERROR($V79),"",OFFSET('Smelter Look-up'!$C$4,$V79-4,0)&amp;"")</f>
        <v>H.C. Starck Hermsdorf GmbH</v>
      </c>
      <c r="S79" s="215" t="str">
        <f t="shared" ca="1" si="12"/>
        <v>DE</v>
      </c>
      <c r="T79" s="215" t="str">
        <f ca="1">IF(B79="","",IF(ISERROR(MATCH($J79,SorP!$B$1:$B$6230,0)),"",INDIRECT("'SorP'!$A$"&amp;MATCH($J79,SorP!$B$1:$B$6230,0))))</f>
        <v>DE-TH</v>
      </c>
      <c r="U79" s="231"/>
      <c r="V79" s="262">
        <f>IF(C79="",NA(),IF(OR(C79="Smelter not listed",C79="Smelter not yet identified"),MATCH($B79&amp;$D79,'Smelter Look-up'!$J:$J,0),MATCH($B79&amp;$C79,'Smelter Look-up'!$J:$J,0)))</f>
        <v>336</v>
      </c>
      <c r="W79" s="263"/>
      <c r="X79" s="263">
        <f t="shared" si="13"/>
        <v>0</v>
      </c>
      <c r="Y79" s="263"/>
      <c r="Z79" s="263"/>
      <c r="AB79" s="265" t="str">
        <f t="shared" si="14"/>
        <v>TantalumH.C. Starck Hermsdorf GmbH</v>
      </c>
    </row>
    <row r="80" spans="1:28" s="264" customFormat="1" ht="25.5">
      <c r="A80" s="207"/>
      <c r="B80" s="208" t="s">
        <v>1132</v>
      </c>
      <c r="C80" s="212" t="s">
        <v>1420</v>
      </c>
      <c r="D80" s="270"/>
      <c r="E80" s="208" t="s">
        <v>2456</v>
      </c>
      <c r="F80" s="208" t="s">
        <v>1421</v>
      </c>
      <c r="G80" s="208" t="s">
        <v>13320</v>
      </c>
      <c r="H80" s="209"/>
      <c r="I80" s="210" t="s">
        <v>1763</v>
      </c>
      <c r="J80" s="210" t="s">
        <v>1632</v>
      </c>
      <c r="K80" s="260"/>
      <c r="L80" s="260"/>
      <c r="M80" s="260"/>
      <c r="N80" s="260"/>
      <c r="O80" s="260"/>
      <c r="P80" s="211"/>
      <c r="Q80" s="261"/>
      <c r="R80" s="208" t="str">
        <f ca="1">IF(ISERROR($V80),"",OFFSET('Smelter Look-up'!$C$4,$V80-4,0)&amp;"")</f>
        <v>H.C. Starck Inc.</v>
      </c>
      <c r="S80" s="215" t="str">
        <f t="shared" ca="1" si="12"/>
        <v>US</v>
      </c>
      <c r="T80" s="215" t="str">
        <f ca="1">IF(B80="","",IF(ISERROR(MATCH($J80,SorP!$B$1:$B$6230,0)),"",INDIRECT("'SorP'!$A$"&amp;MATCH($J80,SorP!$B$1:$B$6230,0))))</f>
        <v>US-MA</v>
      </c>
      <c r="U80" s="231"/>
      <c r="V80" s="262">
        <f>IF(C80="",NA(),IF(OR(C80="Smelter not listed",C80="Smelter not yet identified"),MATCH($B80&amp;$D80,'Smelter Look-up'!$J:$J,0),MATCH($B80&amp;$C80,'Smelter Look-up'!$J:$J,0)))</f>
        <v>337</v>
      </c>
      <c r="W80" s="263"/>
      <c r="X80" s="263">
        <f t="shared" si="13"/>
        <v>0</v>
      </c>
      <c r="Y80" s="263"/>
      <c r="Z80" s="263"/>
      <c r="AB80" s="265" t="str">
        <f t="shared" si="14"/>
        <v>TantalumH.C. Starck Inc.</v>
      </c>
    </row>
    <row r="81" spans="1:28" s="264" customFormat="1" ht="20.25">
      <c r="A81" s="207"/>
      <c r="B81" s="208" t="s">
        <v>1132</v>
      </c>
      <c r="C81" s="212" t="s">
        <v>1422</v>
      </c>
      <c r="D81" s="270"/>
      <c r="E81" s="208" t="s">
        <v>1108</v>
      </c>
      <c r="F81" s="208" t="s">
        <v>1423</v>
      </c>
      <c r="G81" s="208" t="s">
        <v>13320</v>
      </c>
      <c r="H81" s="209"/>
      <c r="I81" s="210" t="s">
        <v>1764</v>
      </c>
      <c r="J81" s="210" t="s">
        <v>1765</v>
      </c>
      <c r="K81" s="260"/>
      <c r="L81" s="260"/>
      <c r="M81" s="260"/>
      <c r="N81" s="260"/>
      <c r="O81" s="260"/>
      <c r="P81" s="211"/>
      <c r="Q81" s="261"/>
      <c r="R81" s="208" t="str">
        <f ca="1">IF(ISERROR($V81),"",OFFSET('Smelter Look-up'!$C$4,$V81-4,0)&amp;"")</f>
        <v>TANIOBIS Japan Co., Ltd.</v>
      </c>
      <c r="S81" s="215" t="str">
        <f t="shared" ca="1" si="12"/>
        <v>JP</v>
      </c>
      <c r="T81" s="215" t="str">
        <f ca="1">IF(B81="","",IF(ISERROR(MATCH($J81,SorP!$B$1:$B$6230,0)),"",INDIRECT("'SorP'!$A$"&amp;MATCH($J81,SorP!$B$1:$B$6230,0))))</f>
        <v>JP-08</v>
      </c>
      <c r="U81" s="231"/>
      <c r="V81" s="262">
        <f>IF(C81="",NA(),IF(OR(C81="Smelter not listed",C81="Smelter not yet identified"),MATCH($B81&amp;$D81,'Smelter Look-up'!$J:$J,0),MATCH($B81&amp;$C81,'Smelter Look-up'!$J:$J,0)))</f>
        <v>338</v>
      </c>
      <c r="W81" s="263"/>
      <c r="X81" s="263">
        <f t="shared" si="13"/>
        <v>0</v>
      </c>
      <c r="Y81" s="263"/>
      <c r="Z81" s="263"/>
      <c r="AB81" s="265" t="str">
        <f t="shared" si="14"/>
        <v>TantalumH.C. Starck Ltd.</v>
      </c>
    </row>
    <row r="82" spans="1:28" s="264" customFormat="1" ht="20.25">
      <c r="A82" s="207"/>
      <c r="B82" s="208" t="s">
        <v>1132</v>
      </c>
      <c r="C82" s="212" t="s">
        <v>2357</v>
      </c>
      <c r="D82" s="270"/>
      <c r="E82" s="208" t="s">
        <v>1101</v>
      </c>
      <c r="F82" s="208" t="s">
        <v>1424</v>
      </c>
      <c r="G82" s="208" t="s">
        <v>13320</v>
      </c>
      <c r="H82" s="209"/>
      <c r="I82" s="210" t="s">
        <v>1761</v>
      </c>
      <c r="J82" s="210" t="s">
        <v>1550</v>
      </c>
      <c r="K82" s="260"/>
      <c r="L82" s="260"/>
      <c r="M82" s="260"/>
      <c r="N82" s="260"/>
      <c r="O82" s="260"/>
      <c r="P82" s="211"/>
      <c r="Q82" s="261"/>
      <c r="R82" s="208" t="str">
        <f ca="1">IF(ISERROR($V82),"",OFFSET('Smelter Look-up'!$C$4,$V82-4,0)&amp;"")</f>
        <v>TANIOBIS Smelting GmbH &amp; Co. KG</v>
      </c>
      <c r="S82" s="215" t="str">
        <f t="shared" ca="1" si="12"/>
        <v>DE</v>
      </c>
      <c r="T82" s="215" t="str">
        <f ca="1">IF(B82="","",IF(ISERROR(MATCH($J82,SorP!$B$1:$B$6230,0)),"",INDIRECT("'SorP'!$A$"&amp;MATCH($J82,SorP!$B$1:$B$6230,0))))</f>
        <v>DE-BW</v>
      </c>
      <c r="U82" s="231"/>
      <c r="V82" s="262">
        <f>IF(C82="",NA(),IF(OR(C82="Smelter not listed",C82="Smelter not yet identified"),MATCH($B82&amp;$D82,'Smelter Look-up'!$J:$J,0),MATCH($B82&amp;$C82,'Smelter Look-up'!$J:$J,0)))</f>
        <v>339</v>
      </c>
      <c r="W82" s="263"/>
      <c r="X82" s="263">
        <f t="shared" si="13"/>
        <v>0</v>
      </c>
      <c r="Y82" s="263"/>
      <c r="Z82" s="263"/>
      <c r="AB82" s="265" t="str">
        <f t="shared" si="14"/>
        <v>TantalumH.C. Starck Smelting GmbH &amp; Co. KG</v>
      </c>
    </row>
    <row r="83" spans="1:28" s="264" customFormat="1" ht="25.5">
      <c r="A83" s="207"/>
      <c r="B83" s="208" t="s">
        <v>1132</v>
      </c>
      <c r="C83" s="212" t="s">
        <v>1413</v>
      </c>
      <c r="D83" s="270"/>
      <c r="E83" s="208" t="s">
        <v>2456</v>
      </c>
      <c r="F83" s="208" t="s">
        <v>1414</v>
      </c>
      <c r="G83" s="208" t="s">
        <v>13320</v>
      </c>
      <c r="H83" s="209"/>
      <c r="I83" s="210" t="s">
        <v>1766</v>
      </c>
      <c r="J83" s="210" t="s">
        <v>1748</v>
      </c>
      <c r="K83" s="260"/>
      <c r="L83" s="260"/>
      <c r="M83" s="260"/>
      <c r="N83" s="260"/>
      <c r="O83" s="260"/>
      <c r="P83" s="211"/>
      <c r="Q83" s="261"/>
      <c r="R83" s="208" t="str">
        <f ca="1">IF(ISERROR($V83),"",OFFSET('Smelter Look-up'!$C$4,$V83-4,0)&amp;"")</f>
        <v>Global Advanced Metals Boyertown</v>
      </c>
      <c r="S83" s="215" t="str">
        <f t="shared" ca="1" si="12"/>
        <v>US</v>
      </c>
      <c r="T83" s="215" t="str">
        <f ca="1">IF(B83="","",IF(ISERROR(MATCH($J83,SorP!$B$1:$B$6230,0)),"",INDIRECT("'SorP'!$A$"&amp;MATCH($J83,SorP!$B$1:$B$6230,0))))</f>
        <v>US-PA</v>
      </c>
      <c r="U83" s="231"/>
      <c r="V83" s="262">
        <f>IF(C83="",NA(),IF(OR(C83="Smelter not listed",C83="Smelter not yet identified"),MATCH($B83&amp;$D83,'Smelter Look-up'!$J:$J,0),MATCH($B83&amp;$C83,'Smelter Look-up'!$J:$J,0)))</f>
        <v>333</v>
      </c>
      <c r="W83" s="263"/>
      <c r="X83" s="263">
        <f t="shared" si="13"/>
        <v>0</v>
      </c>
      <c r="Y83" s="263"/>
      <c r="Z83" s="263"/>
      <c r="AB83" s="265" t="str">
        <f t="shared" si="14"/>
        <v>TantalumGlobal Advanced Metals Boyertown</v>
      </c>
    </row>
    <row r="84" spans="1:28" s="264" customFormat="1" ht="20.25">
      <c r="A84" s="207"/>
      <c r="B84" s="208" t="s">
        <v>1132</v>
      </c>
      <c r="C84" s="212" t="s">
        <v>1411</v>
      </c>
      <c r="D84" s="270"/>
      <c r="E84" s="208" t="s">
        <v>1108</v>
      </c>
      <c r="F84" s="208" t="s">
        <v>1412</v>
      </c>
      <c r="G84" s="208" t="s">
        <v>13320</v>
      </c>
      <c r="H84" s="209"/>
      <c r="I84" s="210" t="s">
        <v>1767</v>
      </c>
      <c r="J84" s="210" t="s">
        <v>1561</v>
      </c>
      <c r="K84" s="260"/>
      <c r="L84" s="260"/>
      <c r="M84" s="260"/>
      <c r="N84" s="260"/>
      <c r="O84" s="260"/>
      <c r="P84" s="211"/>
      <c r="Q84" s="261"/>
      <c r="R84" s="208" t="str">
        <f ca="1">IF(ISERROR($V84),"",OFFSET('Smelter Look-up'!$C$4,$V84-4,0)&amp;"")</f>
        <v>Global Advanced Metals Aizu</v>
      </c>
      <c r="S84" s="215" t="str">
        <f t="shared" ca="1" si="12"/>
        <v>JP</v>
      </c>
      <c r="T84" s="215" t="str">
        <f ca="1">IF(B84="","",IF(ISERROR(MATCH($J84,SorP!$B$1:$B$6230,0)),"",INDIRECT("'SorP'!$A$"&amp;MATCH($J84,SorP!$B$1:$B$6230,0))))</f>
        <v>JP-07</v>
      </c>
      <c r="U84" s="231"/>
      <c r="V84" s="262">
        <f>IF(C84="",NA(),IF(OR(C84="Smelter not listed",C84="Smelter not yet identified"),MATCH($B84&amp;$D84,'Smelter Look-up'!$J:$J,0),MATCH($B84&amp;$C84,'Smelter Look-up'!$J:$J,0)))</f>
        <v>332</v>
      </c>
      <c r="W84" s="263"/>
      <c r="X84" s="263">
        <f t="shared" si="13"/>
        <v>0</v>
      </c>
      <c r="Y84" s="263"/>
      <c r="Z84" s="263"/>
      <c r="AB84" s="265" t="str">
        <f t="shared" si="14"/>
        <v>TantalumGlobal Advanced Metals Aizu</v>
      </c>
    </row>
    <row r="85" spans="1:28" s="264" customFormat="1" ht="20.25">
      <c r="A85" s="207"/>
      <c r="B85" s="208" t="s">
        <v>1132</v>
      </c>
      <c r="C85" s="212" t="s">
        <v>2286</v>
      </c>
      <c r="D85" s="270"/>
      <c r="E85" s="208" t="s">
        <v>1100</v>
      </c>
      <c r="F85" s="208" t="s">
        <v>2287</v>
      </c>
      <c r="G85" s="208" t="s">
        <v>13320</v>
      </c>
      <c r="H85" s="209"/>
      <c r="I85" s="210" t="s">
        <v>1750</v>
      </c>
      <c r="J85" s="210" t="s">
        <v>13699</v>
      </c>
      <c r="K85" s="260"/>
      <c r="L85" s="260"/>
      <c r="M85" s="260"/>
      <c r="N85" s="260"/>
      <c r="O85" s="260"/>
      <c r="P85" s="211"/>
      <c r="Q85" s="261"/>
      <c r="R85" s="208" t="str">
        <f ca="1">IF(ISERROR($V85),"",OFFSET('Smelter Look-up'!$C$4,$V85-4,0)&amp;"")</f>
        <v>Jiangxi Tuohong New Raw Material</v>
      </c>
      <c r="S85" s="215" t="str">
        <f t="shared" ca="1" si="12"/>
        <v>CN</v>
      </c>
      <c r="T85" s="215" t="str">
        <f ca="1">IF(B85="","",IF(ISERROR(MATCH($J85,SorP!$B$1:$B$6230,0)),"",INDIRECT("'SorP'!$A$"&amp;MATCH($J85,SorP!$B$1:$B$6230,0))))</f>
        <v>CN-JX</v>
      </c>
      <c r="U85" s="231"/>
      <c r="V85" s="262">
        <f>IF(C85="",NA(),IF(OR(C85="Smelter not listed",C85="Smelter not yet identified"),MATCH($B85&amp;$D85,'Smelter Look-up'!$J:$J,0),MATCH($B85&amp;$C85,'Smelter Look-up'!$J:$J,0)))</f>
        <v>343</v>
      </c>
      <c r="W85" s="263"/>
      <c r="X85" s="263">
        <f t="shared" si="13"/>
        <v>0</v>
      </c>
      <c r="Y85" s="263"/>
      <c r="Z85" s="263"/>
      <c r="AB85" s="265" t="str">
        <f t="shared" si="14"/>
        <v>TantalumJiangxi Tuohong New Raw Material</v>
      </c>
    </row>
    <row r="86" spans="1:28" s="264" customFormat="1" ht="25.5">
      <c r="A86" s="207"/>
      <c r="B86" s="208" t="s">
        <v>1131</v>
      </c>
      <c r="C86" s="212" t="s">
        <v>1775</v>
      </c>
      <c r="D86" s="270"/>
      <c r="E86" s="208" t="s">
        <v>2456</v>
      </c>
      <c r="F86" s="208" t="s">
        <v>766</v>
      </c>
      <c r="G86" s="208" t="s">
        <v>13320</v>
      </c>
      <c r="H86" s="209"/>
      <c r="I86" s="210" t="s">
        <v>1772</v>
      </c>
      <c r="J86" s="210" t="s">
        <v>1748</v>
      </c>
      <c r="K86" s="260"/>
      <c r="L86" s="260"/>
      <c r="M86" s="260"/>
      <c r="N86" s="260"/>
      <c r="O86" s="260"/>
      <c r="P86" s="211"/>
      <c r="Q86" s="261"/>
      <c r="R86" s="208" t="str">
        <f ca="1">IF(ISERROR($V86),"",OFFSET('Smelter Look-up'!$C$4,$V86-4,0)&amp;"")</f>
        <v>Alpha</v>
      </c>
      <c r="S86" s="215" t="str">
        <f t="shared" ca="1" si="12"/>
        <v>US</v>
      </c>
      <c r="T86" s="215" t="str">
        <f ca="1">IF(B86="","",IF(ISERROR(MATCH($J86,SorP!$B$1:$B$6230,0)),"",INDIRECT("'SorP'!$A$"&amp;MATCH($J86,SorP!$B$1:$B$6230,0))))</f>
        <v>US-PA</v>
      </c>
      <c r="U86" s="231"/>
      <c r="V86" s="262">
        <f>IF(C86="",NA(),IF(OR(C86="Smelter not listed",C86="Smelter not yet identified"),MATCH($B86&amp;$D86,'Smelter Look-up'!$J:$J,0),MATCH($B86&amp;$C86,'Smelter Look-up'!$J:$J,0)))</f>
        <v>391</v>
      </c>
      <c r="W86" s="263"/>
      <c r="X86" s="263">
        <f t="shared" si="13"/>
        <v>0</v>
      </c>
      <c r="Y86" s="263"/>
      <c r="Z86" s="263"/>
      <c r="AB86" s="265" t="str">
        <f t="shared" si="14"/>
        <v>TinAlpha Metals</v>
      </c>
    </row>
    <row r="87" spans="1:28" s="264" customFormat="1" ht="20.25">
      <c r="A87" s="207"/>
      <c r="B87" s="208" t="s">
        <v>1131</v>
      </c>
      <c r="C87" s="212" t="s">
        <v>906</v>
      </c>
      <c r="D87" s="270"/>
      <c r="E87" s="208" t="s">
        <v>1108</v>
      </c>
      <c r="F87" s="208" t="s">
        <v>1410</v>
      </c>
      <c r="G87" s="208" t="s">
        <v>13320</v>
      </c>
      <c r="H87" s="209"/>
      <c r="I87" s="210" t="s">
        <v>1581</v>
      </c>
      <c r="J87" s="210" t="s">
        <v>1582</v>
      </c>
      <c r="K87" s="260"/>
      <c r="L87" s="260"/>
      <c r="M87" s="260"/>
      <c r="N87" s="260"/>
      <c r="O87" s="260"/>
      <c r="P87" s="211"/>
      <c r="Q87" s="261"/>
      <c r="R87" s="208" t="str">
        <f ca="1">IF(ISERROR($V87),"",OFFSET('Smelter Look-up'!$C$4,$V87-4,0)&amp;"")</f>
        <v>Dowa</v>
      </c>
      <c r="S87" s="215" t="str">
        <f t="shared" ca="1" si="12"/>
        <v>JP</v>
      </c>
      <c r="T87" s="215" t="str">
        <f ca="1">IF(B87="","",IF(ISERROR(MATCH($J87,SorP!$B$1:$B$6230,0)),"",INDIRECT("'SorP'!$A$"&amp;MATCH($J87,SorP!$B$1:$B$6230,0))))</f>
        <v>JP-05</v>
      </c>
      <c r="U87" s="231"/>
      <c r="V87" s="262">
        <f>IF(C87="",NA(),IF(OR(C87="Smelter not listed",C87="Smelter not yet identified"),MATCH($B87&amp;$D87,'Smelter Look-up'!$J:$J,0),MATCH($B87&amp;$C87,'Smelter Look-up'!$J:$J,0)))</f>
        <v>414</v>
      </c>
      <c r="W87" s="263"/>
      <c r="X87" s="263">
        <f t="shared" si="13"/>
        <v>0</v>
      </c>
      <c r="Y87" s="263"/>
      <c r="Z87" s="263"/>
      <c r="AB87" s="265" t="str">
        <f t="shared" si="14"/>
        <v>TinDowa</v>
      </c>
    </row>
    <row r="88" spans="1:28" s="264" customFormat="1" ht="38.25">
      <c r="A88" s="207"/>
      <c r="B88" s="208" t="s">
        <v>1131</v>
      </c>
      <c r="C88" s="212" t="s">
        <v>842</v>
      </c>
      <c r="D88" s="270"/>
      <c r="E88" s="208" t="s">
        <v>2454</v>
      </c>
      <c r="F88" s="208" t="s">
        <v>767</v>
      </c>
      <c r="G88" s="208" t="s">
        <v>13320</v>
      </c>
      <c r="H88" s="209"/>
      <c r="I88" s="210" t="s">
        <v>1781</v>
      </c>
      <c r="J88" s="210" t="s">
        <v>1781</v>
      </c>
      <c r="K88" s="260"/>
      <c r="L88" s="260"/>
      <c r="M88" s="260"/>
      <c r="N88" s="260"/>
      <c r="O88" s="260"/>
      <c r="P88" s="211"/>
      <c r="Q88" s="261"/>
      <c r="R88" s="208" t="str">
        <f ca="1">IF(ISERROR($V88),"",OFFSET('Smelter Look-up'!$C$4,$V88-4,0)&amp;"")</f>
        <v>EM Vinto</v>
      </c>
      <c r="S88" s="215" t="str">
        <f t="shared" ca="1" si="12"/>
        <v>BO</v>
      </c>
      <c r="T88" s="215" t="str">
        <f ca="1">IF(B88="","",IF(ISERROR(MATCH($J88,SorP!$B$1:$B$6230,0)),"",INDIRECT("'SorP'!$A$"&amp;MATCH($J88,SorP!$B$1:$B$6230,0))))</f>
        <v>BO-O</v>
      </c>
      <c r="U88" s="231"/>
      <c r="V88" s="262">
        <f>IF(C88="",NA(),IF(OR(C88="Smelter not listed",C88="Smelter not yet identified"),MATCH($B88&amp;$D88,'Smelter Look-up'!$J:$J,0),MATCH($B88&amp;$C88,'Smelter Look-up'!$J:$J,0)))</f>
        <v>418</v>
      </c>
      <c r="W88" s="263"/>
      <c r="X88" s="263">
        <f t="shared" si="13"/>
        <v>0</v>
      </c>
      <c r="Y88" s="263"/>
      <c r="Z88" s="263"/>
      <c r="AB88" s="265" t="str">
        <f t="shared" si="14"/>
        <v>TinEM Vinto</v>
      </c>
    </row>
    <row r="89" spans="1:28" s="264" customFormat="1" ht="20.25">
      <c r="A89" s="207"/>
      <c r="B89" s="208" t="s">
        <v>1131</v>
      </c>
      <c r="C89" s="212" t="s">
        <v>815</v>
      </c>
      <c r="D89" s="270"/>
      <c r="E89" s="208" t="s">
        <v>882</v>
      </c>
      <c r="F89" s="208" t="s">
        <v>769</v>
      </c>
      <c r="G89" s="208" t="s">
        <v>13320</v>
      </c>
      <c r="H89" s="209"/>
      <c r="I89" s="210" t="s">
        <v>1784</v>
      </c>
      <c r="J89" s="210" t="s">
        <v>9580</v>
      </c>
      <c r="K89" s="260"/>
      <c r="L89" s="260"/>
      <c r="M89" s="260"/>
      <c r="N89" s="260"/>
      <c r="O89" s="260"/>
      <c r="P89" s="211"/>
      <c r="Q89" s="261"/>
      <c r="R89" s="208" t="str">
        <f ca="1">IF(ISERROR($V89),"",OFFSET('Smelter Look-up'!$C$4,$V89-4,0)&amp;"")</f>
        <v>Fenix Metals</v>
      </c>
      <c r="S89" s="215" t="str">
        <f t="shared" ca="1" si="12"/>
        <v>PL</v>
      </c>
      <c r="T89" s="215" t="str">
        <f ca="1">IF(B89="","",IF(ISERROR(MATCH($J89,SorP!$B$1:$B$6230,0)),"",INDIRECT("'SorP'!$A$"&amp;MATCH($J89,SorP!$B$1:$B$6230,0))))</f>
        <v>PL-18</v>
      </c>
      <c r="U89" s="231"/>
      <c r="V89" s="262">
        <f>IF(C89="",NA(),IF(OR(C89="Smelter not listed",C89="Smelter not yet identified"),MATCH($B89&amp;$D89,'Smelter Look-up'!$J:$J,0),MATCH($B89&amp;$C89,'Smelter Look-up'!$J:$J,0)))</f>
        <v>427</v>
      </c>
      <c r="W89" s="263"/>
      <c r="X89" s="263">
        <f t="shared" si="13"/>
        <v>0</v>
      </c>
      <c r="Y89" s="263"/>
      <c r="Z89" s="263"/>
      <c r="AB89" s="265" t="str">
        <f t="shared" si="14"/>
        <v>TinFenix Metals</v>
      </c>
    </row>
    <row r="90" spans="1:28" s="264" customFormat="1" ht="20.25">
      <c r="A90" s="207"/>
      <c r="B90" s="208" t="s">
        <v>1131</v>
      </c>
      <c r="C90" s="212" t="s">
        <v>2158</v>
      </c>
      <c r="D90" s="270"/>
      <c r="E90" s="208" t="s">
        <v>1100</v>
      </c>
      <c r="F90" s="208" t="s">
        <v>770</v>
      </c>
      <c r="G90" s="208" t="s">
        <v>13320</v>
      </c>
      <c r="H90" s="209"/>
      <c r="I90" s="210" t="s">
        <v>2470</v>
      </c>
      <c r="J90" s="210" t="s">
        <v>13708</v>
      </c>
      <c r="K90" s="260"/>
      <c r="L90" s="260"/>
      <c r="M90" s="260"/>
      <c r="N90" s="260"/>
      <c r="O90" s="260"/>
      <c r="P90" s="211"/>
      <c r="Q90" s="261"/>
      <c r="R90" s="208" t="str">
        <f ca="1">IF(ISERROR($V90),"",OFFSET('Smelter Look-up'!$C$4,$V90-4,0)&amp;"")</f>
        <v>Gejiu Non-Ferrous Metal Processing Co., Ltd.</v>
      </c>
      <c r="S90" s="215" t="str">
        <f t="shared" ca="1" si="12"/>
        <v>CN</v>
      </c>
      <c r="T90" s="215" t="str">
        <f ca="1">IF(B90="","",IF(ISERROR(MATCH($J90,SorP!$B$1:$B$6230,0)),"",INDIRECT("'SorP'!$A$"&amp;MATCH($J90,SorP!$B$1:$B$6230,0))))</f>
        <v>CN-YN</v>
      </c>
      <c r="U90" s="231"/>
      <c r="V90" s="262">
        <f>IF(C90="",NA(),IF(OR(C90="Smelter not listed",C90="Smelter not yet identified"),MATCH($B90&amp;$D90,'Smelter Look-up'!$J:$J,0),MATCH($B90&amp;$C90,'Smelter Look-up'!$J:$J,0)))</f>
        <v>433</v>
      </c>
      <c r="W90" s="263"/>
      <c r="X90" s="263">
        <f t="shared" si="13"/>
        <v>0</v>
      </c>
      <c r="Y90" s="263"/>
      <c r="Z90" s="263"/>
      <c r="AB90" s="265" t="str">
        <f t="shared" si="14"/>
        <v>TinGejiu Non-Ferrous Metal Processing Co., Ltd.</v>
      </c>
    </row>
    <row r="91" spans="1:28" s="264" customFormat="1" ht="20.25">
      <c r="A91" s="207"/>
      <c r="B91" s="208" t="s">
        <v>1131</v>
      </c>
      <c r="C91" s="212" t="s">
        <v>15673</v>
      </c>
      <c r="D91" s="270"/>
      <c r="E91" s="208" t="s">
        <v>1100</v>
      </c>
      <c r="F91" s="208" t="s">
        <v>15674</v>
      </c>
      <c r="G91" s="208" t="s">
        <v>13320</v>
      </c>
      <c r="H91" s="209"/>
      <c r="I91" s="210" t="s">
        <v>1786</v>
      </c>
      <c r="J91" s="210" t="s">
        <v>13699</v>
      </c>
      <c r="K91" s="260"/>
      <c r="L91" s="260"/>
      <c r="M91" s="260"/>
      <c r="N91" s="260"/>
      <c r="O91" s="260"/>
      <c r="P91" s="211"/>
      <c r="Q91" s="261"/>
      <c r="R91" s="208" t="str">
        <f ca="1">IF(ISERROR($V91),"",OFFSET('Smelter Look-up'!$C$4,$V91-4,0)&amp;"")</f>
        <v/>
      </c>
      <c r="S91" s="215" t="str">
        <f t="shared" ca="1" si="12"/>
        <v>CN</v>
      </c>
      <c r="T91" s="215" t="str">
        <f ca="1">IF(B91="","",IF(ISERROR(MATCH($J91,SorP!$B$1:$B$6230,0)),"",INDIRECT("'SorP'!$A$"&amp;MATCH($J91,SorP!$B$1:$B$6230,0))))</f>
        <v>CN-JX</v>
      </c>
      <c r="U91" s="231"/>
      <c r="V91" s="262" t="e">
        <f>IF(C91="",NA(),IF(OR(C91="Smelter not listed",C91="Smelter not yet identified"),MATCH($B91&amp;$D91,'Smelter Look-up'!$J:$J,0),MATCH($B91&amp;$C91,'Smelter Look-up'!$J:$J,0)))</f>
        <v>#N/A</v>
      </c>
      <c r="W91" s="263"/>
      <c r="X91" s="263">
        <f t="shared" si="13"/>
        <v>0</v>
      </c>
      <c r="Y91" s="263"/>
      <c r="Z91" s="263"/>
      <c r="AB91" s="265" t="str">
        <f t="shared" si="14"/>
        <v>TinHuichang Jinshunda Tin Co., Ltd.</v>
      </c>
    </row>
    <row r="92" spans="1:28" s="264" customFormat="1" ht="20.25">
      <c r="A92" s="207"/>
      <c r="B92" s="208" t="s">
        <v>1131</v>
      </c>
      <c r="C92" s="212" t="s">
        <v>1427</v>
      </c>
      <c r="D92" s="270"/>
      <c r="E92" s="208" t="s">
        <v>1100</v>
      </c>
      <c r="F92" s="208" t="s">
        <v>772</v>
      </c>
      <c r="G92" s="208" t="s">
        <v>13320</v>
      </c>
      <c r="H92" s="209"/>
      <c r="I92" s="210" t="s">
        <v>2470</v>
      </c>
      <c r="J92" s="210" t="s">
        <v>13708</v>
      </c>
      <c r="K92" s="260"/>
      <c r="L92" s="260"/>
      <c r="M92" s="260"/>
      <c r="N92" s="260"/>
      <c r="O92" s="260"/>
      <c r="P92" s="211"/>
      <c r="Q92" s="261"/>
      <c r="R92" s="208" t="str">
        <f ca="1">IF(ISERROR($V92),"",OFFSET('Smelter Look-up'!$C$4,$V92-4,0)&amp;"")</f>
        <v>Gejiu Kai Meng Industry and Trade LLC</v>
      </c>
      <c r="S92" s="215" t="str">
        <f t="shared" ca="1" si="12"/>
        <v>CN</v>
      </c>
      <c r="T92" s="215" t="str">
        <f ca="1">IF(B92="","",IF(ISERROR(MATCH($J92,SorP!$B$1:$B$6230,0)),"",INDIRECT("'SorP'!$A$"&amp;MATCH($J92,SorP!$B$1:$B$6230,0))))</f>
        <v>CN-YN</v>
      </c>
      <c r="U92" s="231"/>
      <c r="V92" s="262">
        <f>IF(C92="",NA(),IF(OR(C92="Smelter not listed",C92="Smelter not yet identified"),MATCH($B92&amp;$D92,'Smelter Look-up'!$J:$J,0),MATCH($B92&amp;$C92,'Smelter Look-up'!$J:$J,0)))</f>
        <v>432</v>
      </c>
      <c r="W92" s="263"/>
      <c r="X92" s="263">
        <f t="shared" si="13"/>
        <v>0</v>
      </c>
      <c r="Y92" s="263"/>
      <c r="Z92" s="263"/>
      <c r="AB92" s="265" t="str">
        <f t="shared" si="14"/>
        <v>TinGejiu Kai Meng Industry and Trade LLC</v>
      </c>
    </row>
    <row r="93" spans="1:28" s="264" customFormat="1" ht="25.5">
      <c r="A93" s="207"/>
      <c r="B93" s="208" t="s">
        <v>1131</v>
      </c>
      <c r="C93" s="212" t="s">
        <v>1327</v>
      </c>
      <c r="D93" s="270"/>
      <c r="E93" s="208" t="s">
        <v>1100</v>
      </c>
      <c r="F93" s="208" t="s">
        <v>773</v>
      </c>
      <c r="G93" s="208" t="s">
        <v>13320</v>
      </c>
      <c r="H93" s="209"/>
      <c r="I93" s="210" t="s">
        <v>1788</v>
      </c>
      <c r="J93" s="210" t="s">
        <v>13683</v>
      </c>
      <c r="K93" s="260"/>
      <c r="L93" s="260"/>
      <c r="M93" s="260"/>
      <c r="N93" s="260"/>
      <c r="O93" s="260"/>
      <c r="P93" s="211"/>
      <c r="Q93" s="261"/>
      <c r="R93" s="208" t="str">
        <f ca="1">IF(ISERROR($V93),"",OFFSET('Smelter Look-up'!$C$4,$V93-4,0)&amp;"")</f>
        <v>China Tin Group Co., Ltd.</v>
      </c>
      <c r="S93" s="215" t="str">
        <f t="shared" ca="1" si="12"/>
        <v>CN</v>
      </c>
      <c r="T93" s="215" t="str">
        <f ca="1">IF(B93="","",IF(ISERROR(MATCH($J93,SorP!$B$1:$B$6230,0)),"",INDIRECT("'SorP'!$A$"&amp;MATCH($J93,SorP!$B$1:$B$6230,0))))</f>
        <v>CN-GX</v>
      </c>
      <c r="U93" s="231"/>
      <c r="V93" s="262">
        <f>IF(C93="",NA(),IF(OR(C93="Smelter not listed",C93="Smelter not yet identified"),MATCH($B93&amp;$D93,'Smelter Look-up'!$J:$J,0),MATCH($B93&amp;$C93,'Smelter Look-up'!$J:$J,0)))</f>
        <v>402</v>
      </c>
      <c r="W93" s="263"/>
      <c r="X93" s="263">
        <f t="shared" si="13"/>
        <v>0</v>
      </c>
      <c r="Y93" s="263"/>
      <c r="Z93" s="263"/>
      <c r="AB93" s="265" t="str">
        <f t="shared" si="14"/>
        <v>TinChina Tin Group Co., Ltd.</v>
      </c>
    </row>
    <row r="94" spans="1:28" s="264" customFormat="1" ht="20.25">
      <c r="A94" s="207"/>
      <c r="B94" s="208" t="s">
        <v>1131</v>
      </c>
      <c r="C94" s="212" t="s">
        <v>821</v>
      </c>
      <c r="D94" s="270"/>
      <c r="E94" s="208" t="s">
        <v>1115</v>
      </c>
      <c r="F94" s="208" t="s">
        <v>774</v>
      </c>
      <c r="G94" s="208" t="s">
        <v>13320</v>
      </c>
      <c r="H94" s="209" t="s">
        <v>15675</v>
      </c>
      <c r="I94" s="210" t="s">
        <v>1793</v>
      </c>
      <c r="J94" s="210" t="s">
        <v>8739</v>
      </c>
      <c r="K94" s="260"/>
      <c r="L94" s="260"/>
      <c r="M94" s="260"/>
      <c r="N94" s="260"/>
      <c r="O94" s="260"/>
      <c r="P94" s="211"/>
      <c r="Q94" s="261"/>
      <c r="R94" s="208" t="str">
        <f ca="1">IF(ISERROR($V94),"",OFFSET('Smelter Look-up'!$C$4,$V94-4,0)&amp;"")</f>
        <v>Malaysia Smelting Corporation (MSC)</v>
      </c>
      <c r="S94" s="215" t="str">
        <f t="shared" ca="1" si="12"/>
        <v>MY</v>
      </c>
      <c r="T94" s="215" t="str">
        <f ca="1">IF(B94="","",IF(ISERROR(MATCH($J94,SorP!$B$1:$B$6230,0)),"",INDIRECT("'SorP'!$A$"&amp;MATCH($J94,SorP!$B$1:$B$6230,0))))</f>
        <v>MY-07</v>
      </c>
      <c r="U94" s="231"/>
      <c r="V94" s="262">
        <f>IF(C94="",NA(),IF(OR(C94="Smelter not listed",C94="Smelter not yet identified"),MATCH($B94&amp;$D94,'Smelter Look-up'!$J:$J,0),MATCH($B94&amp;$C94,'Smelter Look-up'!$J:$J,0)))</f>
        <v>457</v>
      </c>
      <c r="W94" s="263"/>
      <c r="X94" s="263">
        <f t="shared" si="13"/>
        <v>0</v>
      </c>
      <c r="Y94" s="263"/>
      <c r="Z94" s="263"/>
      <c r="AB94" s="265" t="str">
        <f t="shared" si="14"/>
        <v>TinMalaysia Smelting Corporation (MSC)</v>
      </c>
    </row>
    <row r="95" spans="1:28" s="264" customFormat="1" ht="25.5">
      <c r="A95" s="207"/>
      <c r="B95" s="208" t="s">
        <v>1131</v>
      </c>
      <c r="C95" s="212" t="s">
        <v>2163</v>
      </c>
      <c r="D95" s="270"/>
      <c r="E95" s="208" t="s">
        <v>2456</v>
      </c>
      <c r="F95" s="208" t="s">
        <v>1794</v>
      </c>
      <c r="G95" s="208" t="s">
        <v>13320</v>
      </c>
      <c r="H95" s="209"/>
      <c r="I95" s="210" t="s">
        <v>1795</v>
      </c>
      <c r="J95" s="210" t="s">
        <v>1642</v>
      </c>
      <c r="K95" s="260"/>
      <c r="L95" s="260"/>
      <c r="M95" s="260"/>
      <c r="N95" s="260"/>
      <c r="O95" s="260"/>
      <c r="P95" s="211"/>
      <c r="Q95" s="261"/>
      <c r="R95" s="208" t="str">
        <f ca="1">IF(ISERROR($V95),"",OFFSET('Smelter Look-up'!$C$4,$V95-4,0)&amp;"")</f>
        <v>Metallic Resources, Inc.</v>
      </c>
      <c r="S95" s="215" t="str">
        <f t="shared" ca="1" si="12"/>
        <v>US</v>
      </c>
      <c r="T95" s="215" t="str">
        <f ca="1">IF(B95="","",IF(ISERROR(MATCH($J95,SorP!$B$1:$B$6230,0)),"",INDIRECT("'SorP'!$A$"&amp;MATCH($J95,SorP!$B$1:$B$6230,0))))</f>
        <v>US-OH</v>
      </c>
      <c r="U95" s="231"/>
      <c r="V95" s="262">
        <f>IF(C95="",NA(),IF(OR(C95="Smelter not listed",C95="Smelter not yet identified"),MATCH($B95&amp;$D95,'Smelter Look-up'!$J:$J,0),MATCH($B95&amp;$C95,'Smelter Look-up'!$J:$J,0)))</f>
        <v>461</v>
      </c>
      <c r="W95" s="263"/>
      <c r="X95" s="263">
        <f t="shared" si="13"/>
        <v>0</v>
      </c>
      <c r="Y95" s="263"/>
      <c r="Z95" s="263"/>
      <c r="AB95" s="265" t="str">
        <f t="shared" si="14"/>
        <v>TinMetallic Resources, Inc.</v>
      </c>
    </row>
    <row r="96" spans="1:28" s="264" customFormat="1" ht="20.25">
      <c r="A96" s="207"/>
      <c r="B96" s="208" t="s">
        <v>1131</v>
      </c>
      <c r="C96" s="212" t="s">
        <v>12509</v>
      </c>
      <c r="D96" s="270"/>
      <c r="E96" s="208" t="s">
        <v>1096</v>
      </c>
      <c r="F96" s="208" t="s">
        <v>775</v>
      </c>
      <c r="G96" s="208" t="s">
        <v>13320</v>
      </c>
      <c r="H96" s="209"/>
      <c r="I96" s="210" t="s">
        <v>1796</v>
      </c>
      <c r="J96" s="210" t="s">
        <v>1682</v>
      </c>
      <c r="K96" s="260"/>
      <c r="L96" s="260"/>
      <c r="M96" s="260"/>
      <c r="N96" s="260"/>
      <c r="O96" s="260"/>
      <c r="P96" s="211"/>
      <c r="Q96" s="261"/>
      <c r="R96" s="208" t="str">
        <f ca="1">IF(ISERROR($V96),"",OFFSET('Smelter Look-up'!$C$4,$V96-4,0)&amp;"")</f>
        <v>Mineracao Taboca S.A.</v>
      </c>
      <c r="S96" s="215" t="str">
        <f t="shared" ca="1" si="12"/>
        <v>BR</v>
      </c>
      <c r="T96" s="215" t="str">
        <f ca="1">IF(B96="","",IF(ISERROR(MATCH($J96,SorP!$B$1:$B$6230,0)),"",INDIRECT("'SorP'!$A$"&amp;MATCH($J96,SorP!$B$1:$B$6230,0))))</f>
        <v>BR-SP</v>
      </c>
      <c r="U96" s="231"/>
      <c r="V96" s="262">
        <f>IF(C96="",NA(),IF(OR(C96="Smelter not listed",C96="Smelter not yet identified"),MATCH($B96&amp;$D96,'Smelter Look-up'!$J:$J,0),MATCH($B96&amp;$C96,'Smelter Look-up'!$J:$J,0)))</f>
        <v>464</v>
      </c>
      <c r="W96" s="263"/>
      <c r="X96" s="263">
        <f t="shared" si="13"/>
        <v>0</v>
      </c>
      <c r="Y96" s="263"/>
      <c r="Z96" s="263"/>
      <c r="AB96" s="265" t="str">
        <f t="shared" si="14"/>
        <v>TinMineracao Taboca S.A.</v>
      </c>
    </row>
    <row r="97" spans="1:28" s="264" customFormat="1" ht="20.25">
      <c r="A97" s="207"/>
      <c r="B97" s="208" t="s">
        <v>1131</v>
      </c>
      <c r="C97" s="212" t="s">
        <v>1797</v>
      </c>
      <c r="D97" s="270"/>
      <c r="E97" s="208" t="s">
        <v>1096</v>
      </c>
      <c r="F97" s="208" t="s">
        <v>775</v>
      </c>
      <c r="G97" s="208" t="s">
        <v>13320</v>
      </c>
      <c r="H97" s="209"/>
      <c r="I97" s="210" t="s">
        <v>1796</v>
      </c>
      <c r="J97" s="210" t="s">
        <v>1682</v>
      </c>
      <c r="K97" s="260"/>
      <c r="L97" s="260"/>
      <c r="M97" s="260"/>
      <c r="N97" s="260"/>
      <c r="O97" s="260"/>
      <c r="P97" s="211"/>
      <c r="Q97" s="261"/>
      <c r="R97" s="208" t="str">
        <f ca="1">IF(ISERROR($V97),"",OFFSET('Smelter Look-up'!$C$4,$V97-4,0)&amp;"")</f>
        <v>Mineracao Taboca S.A.</v>
      </c>
      <c r="S97" s="215" t="str">
        <f t="shared" ca="1" si="12"/>
        <v>BR</v>
      </c>
      <c r="T97" s="215" t="str">
        <f ca="1">IF(B97="","",IF(ISERROR(MATCH($J97,SorP!$B$1:$B$6230,0)),"",INDIRECT("'SorP'!$A$"&amp;MATCH($J97,SorP!$B$1:$B$6230,0))))</f>
        <v>BR-SP</v>
      </c>
      <c r="U97" s="231"/>
      <c r="V97" s="262">
        <f>IF(C97="",NA(),IF(OR(C97="Smelter not listed",C97="Smelter not yet identified"),MATCH($B97&amp;$D97,'Smelter Look-up'!$J:$J,0),MATCH($B97&amp;$C97,'Smelter Look-up'!$J:$J,0)))</f>
        <v>528</v>
      </c>
      <c r="W97" s="263"/>
      <c r="X97" s="263">
        <f t="shared" si="13"/>
        <v>0</v>
      </c>
      <c r="Y97" s="263"/>
      <c r="Z97" s="263"/>
      <c r="AB97" s="265" t="str">
        <f t="shared" si="14"/>
        <v>TinToboca/ Paranapenema</v>
      </c>
    </row>
    <row r="98" spans="1:28" s="264" customFormat="1" ht="20.25">
      <c r="A98" s="207"/>
      <c r="B98" s="208" t="s">
        <v>1131</v>
      </c>
      <c r="C98" s="212" t="s">
        <v>12509</v>
      </c>
      <c r="D98" s="270"/>
      <c r="E98" s="208" t="s">
        <v>1096</v>
      </c>
      <c r="F98" s="208" t="s">
        <v>775</v>
      </c>
      <c r="G98" s="208" t="s">
        <v>13320</v>
      </c>
      <c r="H98" s="209"/>
      <c r="I98" s="210" t="s">
        <v>1796</v>
      </c>
      <c r="J98" s="210" t="s">
        <v>1682</v>
      </c>
      <c r="K98" s="260"/>
      <c r="L98" s="260"/>
      <c r="M98" s="260"/>
      <c r="N98" s="260"/>
      <c r="O98" s="260"/>
      <c r="P98" s="211"/>
      <c r="Q98" s="261"/>
      <c r="R98" s="208" t="str">
        <f ca="1">IF(ISERROR($V98),"",OFFSET('Smelter Look-up'!$C$4,$V98-4,0)&amp;"")</f>
        <v>Mineracao Taboca S.A.</v>
      </c>
      <c r="S98" s="215" t="str">
        <f t="shared" ca="1" si="12"/>
        <v>BR</v>
      </c>
      <c r="T98" s="215" t="str">
        <f ca="1">IF(B98="","",IF(ISERROR(MATCH($J98,SorP!$B$1:$B$6230,0)),"",INDIRECT("'SorP'!$A$"&amp;MATCH($J98,SorP!$B$1:$B$6230,0))))</f>
        <v>BR-SP</v>
      </c>
      <c r="U98" s="231"/>
      <c r="V98" s="262">
        <f>IF(C98="",NA(),IF(OR(C98="Smelter not listed",C98="Smelter not yet identified"),MATCH($B98&amp;$D98,'Smelter Look-up'!$J:$J,0),MATCH($B98&amp;$C98,'Smelter Look-up'!$J:$J,0)))</f>
        <v>464</v>
      </c>
      <c r="W98" s="263"/>
      <c r="X98" s="263">
        <f t="shared" si="13"/>
        <v>0</v>
      </c>
      <c r="Y98" s="263"/>
      <c r="Z98" s="263"/>
      <c r="AB98" s="265" t="str">
        <f t="shared" si="14"/>
        <v>TinMineracao Taboca S.A.</v>
      </c>
    </row>
    <row r="99" spans="1:28" s="264" customFormat="1" ht="20.25">
      <c r="A99" s="207"/>
      <c r="B99" s="208" t="s">
        <v>1131</v>
      </c>
      <c r="C99" s="212" t="s">
        <v>1034</v>
      </c>
      <c r="D99" s="270"/>
      <c r="E99" s="208" t="s">
        <v>880</v>
      </c>
      <c r="F99" s="208" t="s">
        <v>776</v>
      </c>
      <c r="G99" s="208" t="s">
        <v>13320</v>
      </c>
      <c r="H99" s="209"/>
      <c r="I99" s="210" t="s">
        <v>1798</v>
      </c>
      <c r="J99" s="210" t="s">
        <v>9194</v>
      </c>
      <c r="K99" s="260"/>
      <c r="L99" s="260"/>
      <c r="M99" s="260"/>
      <c r="N99" s="260"/>
      <c r="O99" s="260"/>
      <c r="P99" s="211"/>
      <c r="Q99" s="261"/>
      <c r="R99" s="208" t="str">
        <f ca="1">IF(ISERROR($V99),"",OFFSET('Smelter Look-up'!$C$4,$V99-4,0)&amp;"")</f>
        <v>Minsur</v>
      </c>
      <c r="S99" s="215" t="str">
        <f t="shared" ca="1" si="12"/>
        <v>PE</v>
      </c>
      <c r="T99" s="215" t="str">
        <f ca="1">IF(B99="","",IF(ISERROR(MATCH($J99,SorP!$B$1:$B$6230,0)),"",INDIRECT("'SorP'!$A$"&amp;MATCH($J99,SorP!$B$1:$B$6230,0))))</f>
        <v>PE-ICA</v>
      </c>
      <c r="U99" s="231"/>
      <c r="V99" s="262">
        <f>IF(C99="",NA(),IF(OR(C99="Smelter not listed",C99="Smelter not yet identified"),MATCH($B99&amp;$D99,'Smelter Look-up'!$J:$J,0),MATCH($B99&amp;$C99,'Smelter Look-up'!$J:$J,0)))</f>
        <v>468</v>
      </c>
      <c r="W99" s="263"/>
      <c r="X99" s="263">
        <f t="shared" si="13"/>
        <v>0</v>
      </c>
      <c r="Y99" s="263"/>
      <c r="Z99" s="263"/>
      <c r="AB99" s="265" t="str">
        <f t="shared" si="14"/>
        <v>TinMinsur</v>
      </c>
    </row>
    <row r="100" spans="1:28" s="264" customFormat="1" ht="20.25">
      <c r="A100" s="207"/>
      <c r="B100" s="208" t="s">
        <v>1131</v>
      </c>
      <c r="C100" s="212" t="s">
        <v>1164</v>
      </c>
      <c r="D100" s="270"/>
      <c r="E100" s="208" t="s">
        <v>1108</v>
      </c>
      <c r="F100" s="208" t="s">
        <v>777</v>
      </c>
      <c r="G100" s="208" t="s">
        <v>13320</v>
      </c>
      <c r="H100" s="209"/>
      <c r="I100" s="210" t="s">
        <v>15676</v>
      </c>
      <c r="J100" s="210" t="s">
        <v>1558</v>
      </c>
      <c r="K100" s="260"/>
      <c r="L100" s="260"/>
      <c r="M100" s="260"/>
      <c r="N100" s="260"/>
      <c r="O100" s="260"/>
      <c r="P100" s="211"/>
      <c r="Q100" s="261"/>
      <c r="R100" s="208" t="str">
        <f ca="1">IF(ISERROR($V100),"",OFFSET('Smelter Look-up'!$C$4,$V100-4,0)&amp;"")</f>
        <v>Mitsubishi Materials Corporation</v>
      </c>
      <c r="S100" s="215" t="str">
        <f t="shared" ca="1" si="12"/>
        <v>JP</v>
      </c>
      <c r="T100" s="215" t="str">
        <f ca="1">IF(B100="","",IF(ISERROR(MATCH($J100,SorP!$B$1:$B$6230,0)),"",INDIRECT("'SorP'!$A$"&amp;MATCH($J100,SorP!$B$1:$B$6230,0))))</f>
        <v>JP-28</v>
      </c>
      <c r="U100" s="231"/>
      <c r="V100" s="262">
        <f>IF(C100="",NA(),IF(OR(C100="Smelter not listed",C100="Smelter not yet identified"),MATCH($B100&amp;$D100,'Smelter Look-up'!$J:$J,0),MATCH($B100&amp;$C100,'Smelter Look-up'!$J:$J,0)))</f>
        <v>469</v>
      </c>
      <c r="W100" s="263"/>
      <c r="X100" s="263">
        <f t="shared" si="13"/>
        <v>0</v>
      </c>
      <c r="Y100" s="263"/>
      <c r="Z100" s="263"/>
      <c r="AB100" s="265" t="str">
        <f t="shared" si="14"/>
        <v>TinMitsubishi Materials Corporation</v>
      </c>
    </row>
    <row r="101" spans="1:28" s="264" customFormat="1" ht="20.25">
      <c r="A101" s="207"/>
      <c r="B101" s="208" t="s">
        <v>1131</v>
      </c>
      <c r="C101" s="212" t="s">
        <v>1164</v>
      </c>
      <c r="D101" s="270"/>
      <c r="E101" s="208" t="s">
        <v>1108</v>
      </c>
      <c r="F101" s="208" t="s">
        <v>777</v>
      </c>
      <c r="G101" s="208" t="s">
        <v>13320</v>
      </c>
      <c r="H101" s="209"/>
      <c r="I101" s="210" t="s">
        <v>15676</v>
      </c>
      <c r="J101" s="210" t="s">
        <v>1558</v>
      </c>
      <c r="K101" s="260"/>
      <c r="L101" s="260"/>
      <c r="M101" s="260"/>
      <c r="N101" s="260"/>
      <c r="O101" s="260"/>
      <c r="P101" s="211"/>
      <c r="Q101" s="261"/>
      <c r="R101" s="208" t="str">
        <f ca="1">IF(ISERROR($V101),"",OFFSET('Smelter Look-up'!$C$4,$V101-4,0)&amp;"")</f>
        <v>Mitsubishi Materials Corporation</v>
      </c>
      <c r="S101" s="215" t="str">
        <f t="shared" ca="1" si="12"/>
        <v>JP</v>
      </c>
      <c r="T101" s="215" t="str">
        <f ca="1">IF(B101="","",IF(ISERROR(MATCH($J101,SorP!$B$1:$B$6230,0)),"",INDIRECT("'SorP'!$A$"&amp;MATCH($J101,SorP!$B$1:$B$6230,0))))</f>
        <v>JP-28</v>
      </c>
      <c r="U101" s="231"/>
      <c r="V101" s="262">
        <f>IF(C101="",NA(),IF(OR(C101="Smelter not listed",C101="Smelter not yet identified"),MATCH($B101&amp;$D101,'Smelter Look-up'!$J:$J,0),MATCH($B101&amp;$C101,'Smelter Look-up'!$J:$J,0)))</f>
        <v>469</v>
      </c>
      <c r="W101" s="263"/>
      <c r="X101" s="263">
        <f t="shared" si="13"/>
        <v>0</v>
      </c>
      <c r="Y101" s="263"/>
      <c r="Z101" s="263"/>
      <c r="AB101" s="265" t="str">
        <f t="shared" si="14"/>
        <v>TinMitsubishi Materials Corporation</v>
      </c>
    </row>
    <row r="102" spans="1:28" s="264" customFormat="1" ht="20.25">
      <c r="A102" s="207"/>
      <c r="B102" s="208" t="s">
        <v>1131</v>
      </c>
      <c r="C102" s="212" t="s">
        <v>13261</v>
      </c>
      <c r="D102" s="270"/>
      <c r="E102" s="208" t="s">
        <v>1100</v>
      </c>
      <c r="F102" s="208" t="s">
        <v>1801</v>
      </c>
      <c r="G102" s="208" t="s">
        <v>13320</v>
      </c>
      <c r="H102" s="209"/>
      <c r="I102" s="210" t="s">
        <v>1786</v>
      </c>
      <c r="J102" s="210" t="s">
        <v>13699</v>
      </c>
      <c r="K102" s="260"/>
      <c r="L102" s="260"/>
      <c r="M102" s="260"/>
      <c r="N102" s="260"/>
      <c r="O102" s="260"/>
      <c r="P102" s="211"/>
      <c r="Q102" s="261"/>
      <c r="R102" s="208" t="str">
        <f ca="1">IF(ISERROR($V102),"",OFFSET('Smelter Look-up'!$C$4,$V102-4,0)&amp;"")</f>
        <v>Jiangxi New Nanshan Technology Ltd.</v>
      </c>
      <c r="S102" s="215" t="str">
        <f t="shared" ref="S102:S132" ca="1" si="15">IF(B102="","",IF(ISERROR(MATCH($E102,CL,0)),"Unknown",INDIRECT("'C'!$A$"&amp;MATCH($E102,CL,0)+1)))</f>
        <v>CN</v>
      </c>
      <c r="T102" s="215" t="str">
        <f ca="1">IF(B102="","",IF(ISERROR(MATCH($J102,SorP!$B$1:$B$6230,0)),"",INDIRECT("'SorP'!$A$"&amp;MATCH($J102,SorP!$B$1:$B$6230,0))))</f>
        <v>CN-JX</v>
      </c>
      <c r="U102" s="231"/>
      <c r="V102" s="262">
        <f>IF(C102="",NA(),IF(OR(C102="Smelter not listed",C102="Smelter not yet identified"),MATCH($B102&amp;$D102,'Smelter Look-up'!$J:$J,0),MATCH($B102&amp;$C102,'Smelter Look-up'!$J:$J,0)))</f>
        <v>448</v>
      </c>
      <c r="W102" s="263"/>
      <c r="X102" s="263">
        <f t="shared" ref="X102:X132" si="16">IF(AND(C102="Smelter not listed",OR(LEN(D102)=0,LEN(E102)=0)),1,0)</f>
        <v>0</v>
      </c>
      <c r="Y102" s="263"/>
      <c r="Z102" s="263"/>
      <c r="AB102" s="265" t="str">
        <f t="shared" ref="AB102:AB132" si="17">B102&amp;C102</f>
        <v>TinJiangxi New Nanshan Technology Ltd.</v>
      </c>
    </row>
    <row r="103" spans="1:28" s="264" customFormat="1" ht="38.25">
      <c r="A103" s="207"/>
      <c r="B103" s="208" t="s">
        <v>1131</v>
      </c>
      <c r="C103" s="212" t="s">
        <v>13885</v>
      </c>
      <c r="D103" s="270"/>
      <c r="E103" s="208" t="s">
        <v>2454</v>
      </c>
      <c r="F103" s="208" t="s">
        <v>780</v>
      </c>
      <c r="G103" s="208" t="s">
        <v>13320</v>
      </c>
      <c r="H103" s="209"/>
      <c r="I103" s="210" t="s">
        <v>1781</v>
      </c>
      <c r="J103" s="210" t="s">
        <v>1781</v>
      </c>
      <c r="K103" s="260"/>
      <c r="L103" s="260"/>
      <c r="M103" s="260"/>
      <c r="N103" s="260"/>
      <c r="O103" s="260"/>
      <c r="P103" s="211"/>
      <c r="Q103" s="261"/>
      <c r="R103" s="208" t="str">
        <f ca="1">IF(ISERROR($V103),"",OFFSET('Smelter Look-up'!$C$4,$V103-4,0)&amp;"")</f>
        <v>Operaciones Metalurgicas S.A.</v>
      </c>
      <c r="S103" s="215" t="str">
        <f t="shared" ca="1" si="15"/>
        <v>BO</v>
      </c>
      <c r="T103" s="215" t="str">
        <f ca="1">IF(B103="","",IF(ISERROR(MATCH($J103,SorP!$B$1:$B$6230,0)),"",INDIRECT("'SorP'!$A$"&amp;MATCH($J103,SorP!$B$1:$B$6230,0))))</f>
        <v>BO-O</v>
      </c>
      <c r="U103" s="231"/>
      <c r="V103" s="262">
        <f>IF(C103="",NA(),IF(OR(C103="Smelter not listed",C103="Smelter not yet identified"),MATCH($B103&amp;$D103,'Smelter Look-up'!$J:$J,0),MATCH($B103&amp;$C103,'Smelter Look-up'!$J:$J,0)))</f>
        <v>479</v>
      </c>
      <c r="W103" s="263"/>
      <c r="X103" s="263">
        <f t="shared" si="16"/>
        <v>0</v>
      </c>
      <c r="Y103" s="263"/>
      <c r="Z103" s="263"/>
      <c r="AB103" s="265" t="str">
        <f t="shared" si="17"/>
        <v>TinOperaciones Metalurgicas S.A.</v>
      </c>
    </row>
    <row r="104" spans="1:28" s="264" customFormat="1" ht="25.5">
      <c r="A104" s="207"/>
      <c r="B104" s="208" t="s">
        <v>1131</v>
      </c>
      <c r="C104" s="212" t="s">
        <v>844</v>
      </c>
      <c r="D104" s="270"/>
      <c r="E104" s="208" t="s">
        <v>1105</v>
      </c>
      <c r="F104" s="208" t="s">
        <v>781</v>
      </c>
      <c r="G104" s="208" t="s">
        <v>13320</v>
      </c>
      <c r="H104" s="209"/>
      <c r="I104" s="210" t="s">
        <v>1779</v>
      </c>
      <c r="J104" s="210" t="s">
        <v>12931</v>
      </c>
      <c r="K104" s="260"/>
      <c r="L104" s="260"/>
      <c r="M104" s="260"/>
      <c r="N104" s="260"/>
      <c r="O104" s="260"/>
      <c r="P104" s="211"/>
      <c r="Q104" s="261"/>
      <c r="R104" s="208" t="str">
        <f ca="1">IF(ISERROR($V104),"",OFFSET('Smelter Look-up'!$C$4,$V104-4,0)&amp;"")</f>
        <v>PT Artha Cipta Langgeng</v>
      </c>
      <c r="S104" s="215" t="str">
        <f t="shared" ca="1" si="15"/>
        <v>ID</v>
      </c>
      <c r="T104" s="215" t="str">
        <f ca="1">IF(B104="","",IF(ISERROR(MATCH($J104,SorP!$B$1:$B$6230,0)),"",INDIRECT("'SorP'!$A$"&amp;MATCH($J104,SorP!$B$1:$B$6230,0))))</f>
        <v>ID-BB</v>
      </c>
      <c r="U104" s="231"/>
      <c r="V104" s="262">
        <f>IF(C104="",NA(),IF(OR(C104="Smelter not listed",C104="Smelter not yet identified"),MATCH($B104&amp;$D104,'Smelter Look-up'!$J:$J,0),MATCH($B104&amp;$C104,'Smelter Look-up'!$J:$J,0)))</f>
        <v>484</v>
      </c>
      <c r="W104" s="263"/>
      <c r="X104" s="263">
        <f t="shared" si="16"/>
        <v>0</v>
      </c>
      <c r="Y104" s="263"/>
      <c r="Z104" s="263"/>
      <c r="AB104" s="265" t="str">
        <f t="shared" si="17"/>
        <v>TinPT Artha Cipta Langgeng</v>
      </c>
    </row>
    <row r="105" spans="1:28" s="264" customFormat="1" ht="25.5">
      <c r="A105" s="207"/>
      <c r="B105" s="208" t="s">
        <v>1131</v>
      </c>
      <c r="C105" s="212" t="s">
        <v>627</v>
      </c>
      <c r="D105" s="270"/>
      <c r="E105" s="208" t="s">
        <v>1105</v>
      </c>
      <c r="F105" s="208" t="s">
        <v>782</v>
      </c>
      <c r="G105" s="208" t="s">
        <v>13320</v>
      </c>
      <c r="H105" s="209"/>
      <c r="I105" s="210" t="s">
        <v>1779</v>
      </c>
      <c r="J105" s="210" t="s">
        <v>12931</v>
      </c>
      <c r="K105" s="260"/>
      <c r="L105" s="260"/>
      <c r="M105" s="260"/>
      <c r="N105" s="260"/>
      <c r="O105" s="260"/>
      <c r="P105" s="211"/>
      <c r="Q105" s="261"/>
      <c r="R105" s="208" t="str">
        <f ca="1">IF(ISERROR($V105),"",OFFSET('Smelter Look-up'!$C$4,$V105-4,0)&amp;"")</f>
        <v>PT Mitra Stania Prima</v>
      </c>
      <c r="S105" s="215" t="str">
        <f t="shared" ca="1" si="15"/>
        <v>ID</v>
      </c>
      <c r="T105" s="215" t="str">
        <f ca="1">IF(B105="","",IF(ISERROR(MATCH($J105,SorP!$B$1:$B$6230,0)),"",INDIRECT("'SorP'!$A$"&amp;MATCH($J105,SorP!$B$1:$B$6230,0))))</f>
        <v>ID-BB</v>
      </c>
      <c r="U105" s="231"/>
      <c r="V105" s="262">
        <f>IF(C105="",NA(),IF(OR(C105="Smelter not listed",C105="Smelter not yet identified"),MATCH($B105&amp;$D105,'Smelter Look-up'!$J:$J,0),MATCH($B105&amp;$C105,'Smelter Look-up'!$J:$J,0)))</f>
        <v>496</v>
      </c>
      <c r="W105" s="263"/>
      <c r="X105" s="263">
        <f t="shared" si="16"/>
        <v>0</v>
      </c>
      <c r="Y105" s="263"/>
      <c r="Z105" s="263"/>
      <c r="AB105" s="265" t="str">
        <f t="shared" si="17"/>
        <v>TinPT Mitra Stania Prima</v>
      </c>
    </row>
    <row r="106" spans="1:28" s="264" customFormat="1" ht="25.5">
      <c r="A106" s="207"/>
      <c r="B106" s="208" t="s">
        <v>1131</v>
      </c>
      <c r="C106" s="212" t="s">
        <v>2171</v>
      </c>
      <c r="D106" s="270"/>
      <c r="E106" s="208" t="s">
        <v>1105</v>
      </c>
      <c r="F106" s="208" t="s">
        <v>783</v>
      </c>
      <c r="G106" s="208" t="s">
        <v>13320</v>
      </c>
      <c r="H106" s="209"/>
      <c r="I106" s="210" t="s">
        <v>1779</v>
      </c>
      <c r="J106" s="210" t="s">
        <v>12931</v>
      </c>
      <c r="K106" s="260"/>
      <c r="L106" s="260"/>
      <c r="M106" s="260"/>
      <c r="N106" s="260"/>
      <c r="O106" s="260"/>
      <c r="P106" s="211"/>
      <c r="Q106" s="261"/>
      <c r="R106" s="208" t="str">
        <f ca="1">IF(ISERROR($V106),"",OFFSET('Smelter Look-up'!$C$4,$V106-4,0)&amp;"")</f>
        <v>PT Refined Bangka Tin</v>
      </c>
      <c r="S106" s="215" t="str">
        <f t="shared" ca="1" si="15"/>
        <v>ID</v>
      </c>
      <c r="T106" s="215" t="str">
        <f ca="1">IF(B106="","",IF(ISERROR(MATCH($J106,SorP!$B$1:$B$6230,0)),"",INDIRECT("'SorP'!$A$"&amp;MATCH($J106,SorP!$B$1:$B$6230,0))))</f>
        <v>ID-BB</v>
      </c>
      <c r="U106" s="231"/>
      <c r="V106" s="262">
        <f>IF(C106="",NA(),IF(OR(C106="Smelter not listed",C106="Smelter not yet identified"),MATCH($B106&amp;$D106,'Smelter Look-up'!$J:$J,0),MATCH($B106&amp;$C106,'Smelter Look-up'!$J:$J,0)))</f>
        <v>502</v>
      </c>
      <c r="W106" s="263"/>
      <c r="X106" s="263">
        <f t="shared" si="16"/>
        <v>0</v>
      </c>
      <c r="Y106" s="263"/>
      <c r="Z106" s="263"/>
      <c r="AB106" s="265" t="str">
        <f t="shared" si="17"/>
        <v>TinPT Refined Bangka Tin</v>
      </c>
    </row>
    <row r="107" spans="1:28" s="264" customFormat="1" ht="20.25">
      <c r="A107" s="207"/>
      <c r="B107" s="208" t="s">
        <v>1131</v>
      </c>
      <c r="C107" s="212" t="s">
        <v>15677</v>
      </c>
      <c r="D107" s="270"/>
      <c r="E107" s="208" t="s">
        <v>1105</v>
      </c>
      <c r="F107" s="208" t="s">
        <v>804</v>
      </c>
      <c r="G107" s="208" t="s">
        <v>15666</v>
      </c>
      <c r="H107" s="209"/>
      <c r="I107" s="210" t="s">
        <v>1805</v>
      </c>
      <c r="J107" s="210" t="s">
        <v>6100</v>
      </c>
      <c r="K107" s="260"/>
      <c r="L107" s="260"/>
      <c r="M107" s="260"/>
      <c r="N107" s="260"/>
      <c r="O107" s="260"/>
      <c r="P107" s="211"/>
      <c r="Q107" s="261"/>
      <c r="R107" s="208" t="str">
        <f ca="1">IF(ISERROR($V107),"",OFFSET('Smelter Look-up'!$C$4,$V107-4,0)&amp;"")</f>
        <v/>
      </c>
      <c r="S107" s="215" t="str">
        <f t="shared" ca="1" si="15"/>
        <v>ID</v>
      </c>
      <c r="T107" s="215" t="str">
        <f ca="1">IF(B107="","",IF(ISERROR(MATCH($J107,SorP!$B$1:$B$6230,0)),"",INDIRECT("'SorP'!$A$"&amp;MATCH($J107,SorP!$B$1:$B$6230,0))))</f>
        <v>ID-RI</v>
      </c>
      <c r="U107" s="231"/>
      <c r="V107" s="262" t="e">
        <f>IF(C107="",NA(),IF(OR(C107="Smelter not listed",C107="Smelter not yet identified"),MATCH($B107&amp;$D107,'Smelter Look-up'!$J:$J,0),MATCH($B107&amp;$C107,'Smelter Look-up'!$J:$J,0)))</f>
        <v>#N/A</v>
      </c>
      <c r="W107" s="263"/>
      <c r="X107" s="263">
        <f t="shared" si="16"/>
        <v>0</v>
      </c>
      <c r="Y107" s="263"/>
      <c r="Z107" s="263"/>
      <c r="AB107" s="265" t="str">
        <f t="shared" si="17"/>
        <v>TinPT Timah (Persero) Tbk Kundur</v>
      </c>
    </row>
    <row r="108" spans="1:28" s="264" customFormat="1" ht="25.5">
      <c r="A108" s="207"/>
      <c r="B108" s="208" t="s">
        <v>1131</v>
      </c>
      <c r="C108" s="212" t="s">
        <v>13881</v>
      </c>
      <c r="D108" s="270"/>
      <c r="E108" s="208" t="s">
        <v>1105</v>
      </c>
      <c r="F108" s="208" t="s">
        <v>784</v>
      </c>
      <c r="G108" s="208" t="s">
        <v>13320</v>
      </c>
      <c r="H108" s="209"/>
      <c r="I108" s="210" t="s">
        <v>1807</v>
      </c>
      <c r="J108" s="210" t="s">
        <v>12931</v>
      </c>
      <c r="K108" s="260"/>
      <c r="L108" s="260"/>
      <c r="M108" s="260"/>
      <c r="N108" s="260"/>
      <c r="O108" s="260"/>
      <c r="P108" s="211"/>
      <c r="Q108" s="261"/>
      <c r="R108" s="208" t="str">
        <f ca="1">IF(ISERROR($V108),"",OFFSET('Smelter Look-up'!$C$4,$V108-4,0)&amp;"")</f>
        <v>PT Timah Tbk Mentok</v>
      </c>
      <c r="S108" s="215" t="str">
        <f t="shared" ca="1" si="15"/>
        <v>ID</v>
      </c>
      <c r="T108" s="215" t="str">
        <f ca="1">IF(B108="","",IF(ISERROR(MATCH($J108,SorP!$B$1:$B$6230,0)),"",INDIRECT("'SorP'!$A$"&amp;MATCH($J108,SorP!$B$1:$B$6230,0))))</f>
        <v>ID-BB</v>
      </c>
      <c r="U108" s="231"/>
      <c r="V108" s="262">
        <f>IF(C108="",NA(),IF(OR(C108="Smelter not listed",C108="Smelter not yet identified"),MATCH($B108&amp;$D108,'Smelter Look-up'!$J:$J,0),MATCH($B108&amp;$C108,'Smelter Look-up'!$J:$J,0)))</f>
        <v>509</v>
      </c>
      <c r="W108" s="263"/>
      <c r="X108" s="263">
        <f t="shared" si="16"/>
        <v>0</v>
      </c>
      <c r="Y108" s="263"/>
      <c r="Z108" s="263"/>
      <c r="AB108" s="265" t="str">
        <f t="shared" si="17"/>
        <v>TinPT Timah Tbk Mentok</v>
      </c>
    </row>
    <row r="109" spans="1:28" s="264" customFormat="1" ht="25.5">
      <c r="A109" s="207"/>
      <c r="B109" s="208" t="s">
        <v>1131</v>
      </c>
      <c r="C109" s="212" t="s">
        <v>785</v>
      </c>
      <c r="D109" s="270"/>
      <c r="E109" s="208" t="s">
        <v>2455</v>
      </c>
      <c r="F109" s="208" t="s">
        <v>786</v>
      </c>
      <c r="G109" s="208" t="s">
        <v>13320</v>
      </c>
      <c r="H109" s="209"/>
      <c r="I109" s="210" t="s">
        <v>13915</v>
      </c>
      <c r="J109" s="210" t="s">
        <v>1710</v>
      </c>
      <c r="K109" s="260"/>
      <c r="L109" s="260"/>
      <c r="M109" s="260"/>
      <c r="N109" s="260"/>
      <c r="O109" s="260"/>
      <c r="P109" s="211"/>
      <c r="Q109" s="261"/>
      <c r="R109" s="208" t="str">
        <f ca="1">IF(ISERROR($V109),"",OFFSET('Smelter Look-up'!$C$4,$V109-4,0)&amp;"")</f>
        <v>Rui Da Hung</v>
      </c>
      <c r="S109" s="215" t="str">
        <f t="shared" ca="1" si="15"/>
        <v>TW</v>
      </c>
      <c r="T109" s="215" t="str">
        <f ca="1">IF(B109="","",IF(ISERROR(MATCH($J109,SorP!$B$1:$B$6230,0)),"",INDIRECT("'SorP'!$A$"&amp;MATCH($J109,SorP!$B$1:$B$6230,0))))</f>
        <v>TW-TAO</v>
      </c>
      <c r="U109" s="231"/>
      <c r="V109" s="262">
        <f>IF(C109="",NA(),IF(OR(C109="Smelter not listed",C109="Smelter not yet identified"),MATCH($B109&amp;$D109,'Smelter Look-up'!$J:$J,0),MATCH($B109&amp;$C109,'Smelter Look-up'!$J:$J,0)))</f>
        <v>516</v>
      </c>
      <c r="W109" s="263"/>
      <c r="X109" s="263">
        <f t="shared" si="16"/>
        <v>0</v>
      </c>
      <c r="Y109" s="263"/>
      <c r="Z109" s="263"/>
      <c r="AB109" s="265" t="str">
        <f t="shared" si="17"/>
        <v>TinRui Da Hung</v>
      </c>
    </row>
    <row r="110" spans="1:28" s="264" customFormat="1" ht="20.25">
      <c r="A110" s="207"/>
      <c r="B110" s="208" t="s">
        <v>1131</v>
      </c>
      <c r="C110" s="212" t="s">
        <v>1031</v>
      </c>
      <c r="D110" s="270"/>
      <c r="E110" s="208" t="s">
        <v>888</v>
      </c>
      <c r="F110" s="208" t="s">
        <v>788</v>
      </c>
      <c r="G110" s="208" t="s">
        <v>13320</v>
      </c>
      <c r="H110" s="209" t="s">
        <v>15678</v>
      </c>
      <c r="I110" s="210" t="s">
        <v>1809</v>
      </c>
      <c r="J110" s="210" t="s">
        <v>1810</v>
      </c>
      <c r="K110" s="260"/>
      <c r="L110" s="260"/>
      <c r="M110" s="260"/>
      <c r="N110" s="260"/>
      <c r="O110" s="260"/>
      <c r="P110" s="211"/>
      <c r="Q110" s="261"/>
      <c r="R110" s="208" t="str">
        <f ca="1">IF(ISERROR($V110),"",OFFSET('Smelter Look-up'!$C$4,$V110-4,0)&amp;"")</f>
        <v>Thaisarco</v>
      </c>
      <c r="S110" s="215" t="str">
        <f t="shared" ca="1" si="15"/>
        <v>TH</v>
      </c>
      <c r="T110" s="215" t="str">
        <f ca="1">IF(B110="","",IF(ISERROR(MATCH($J110,SorP!$B$1:$B$6230,0)),"",INDIRECT("'SorP'!$A$"&amp;MATCH($J110,SorP!$B$1:$B$6230,0))))</f>
        <v>TH-83</v>
      </c>
      <c r="U110" s="231"/>
      <c r="V110" s="262">
        <f>IF(C110="",NA(),IF(OR(C110="Smelter not listed",C110="Smelter not yet identified"),MATCH($B110&amp;$D110,'Smelter Look-up'!$J:$J,0),MATCH($B110&amp;$C110,'Smelter Look-up'!$J:$J,0)))</f>
        <v>523</v>
      </c>
      <c r="W110" s="263"/>
      <c r="X110" s="263">
        <f t="shared" si="16"/>
        <v>0</v>
      </c>
      <c r="Y110" s="263"/>
      <c r="Z110" s="263"/>
      <c r="AB110" s="265" t="str">
        <f t="shared" si="17"/>
        <v>TinThaisarco</v>
      </c>
    </row>
    <row r="111" spans="1:28" s="264" customFormat="1" ht="20.25">
      <c r="A111" s="207"/>
      <c r="B111" s="208" t="s">
        <v>1131</v>
      </c>
      <c r="C111" s="212" t="s">
        <v>2556</v>
      </c>
      <c r="D111" s="270"/>
      <c r="E111" s="208" t="s">
        <v>1096</v>
      </c>
      <c r="F111" s="208" t="s">
        <v>789</v>
      </c>
      <c r="G111" s="208" t="s">
        <v>13320</v>
      </c>
      <c r="H111" s="209"/>
      <c r="I111" s="210" t="s">
        <v>1778</v>
      </c>
      <c r="J111" s="210" t="s">
        <v>1782</v>
      </c>
      <c r="K111" s="260"/>
      <c r="L111" s="260"/>
      <c r="M111" s="260"/>
      <c r="N111" s="260"/>
      <c r="O111" s="260"/>
      <c r="P111" s="211"/>
      <c r="Q111" s="261"/>
      <c r="R111" s="208" t="str">
        <f ca="1">IF(ISERROR($V111),"",OFFSET('Smelter Look-up'!$C$4,$V111-4,0)&amp;"")</f>
        <v>White Solder Metalurgia e Mineracao Ltda.</v>
      </c>
      <c r="S111" s="215" t="str">
        <f t="shared" ca="1" si="15"/>
        <v>BR</v>
      </c>
      <c r="T111" s="215" t="str">
        <f ca="1">IF(B111="","",IF(ISERROR(MATCH($J111,SorP!$B$1:$B$6230,0)),"",INDIRECT("'SorP'!$A$"&amp;MATCH($J111,SorP!$B$1:$B$6230,0))))</f>
        <v>BR-RO</v>
      </c>
      <c r="U111" s="231"/>
      <c r="V111" s="262">
        <f>IF(C111="",NA(),IF(OR(C111="Smelter not listed",C111="Smelter not yet identified"),MATCH($B111&amp;$D111,'Smelter Look-up'!$J:$J,0),MATCH($B111&amp;$C111,'Smelter Look-up'!$J:$J,0)))</f>
        <v>532</v>
      </c>
      <c r="W111" s="263"/>
      <c r="X111" s="263">
        <f t="shared" si="16"/>
        <v>0</v>
      </c>
      <c r="Y111" s="263"/>
      <c r="Z111" s="263"/>
      <c r="AB111" s="265" t="str">
        <f t="shared" si="17"/>
        <v>TinWhite Solder Metalurgia e Mineracao Ltda.</v>
      </c>
    </row>
    <row r="112" spans="1:28" s="264" customFormat="1" ht="25.5">
      <c r="A112" s="207"/>
      <c r="B112" s="208" t="s">
        <v>1131</v>
      </c>
      <c r="C112" s="212" t="s">
        <v>2181</v>
      </c>
      <c r="D112" s="270"/>
      <c r="E112" s="208" t="s">
        <v>1100</v>
      </c>
      <c r="F112" s="208" t="s">
        <v>790</v>
      </c>
      <c r="G112" s="208" t="s">
        <v>13320</v>
      </c>
      <c r="H112" s="209"/>
      <c r="I112" s="210" t="s">
        <v>2470</v>
      </c>
      <c r="J112" s="210" t="s">
        <v>13708</v>
      </c>
      <c r="K112" s="260"/>
      <c r="L112" s="260"/>
      <c r="M112" s="260"/>
      <c r="N112" s="260"/>
      <c r="O112" s="260"/>
      <c r="P112" s="211"/>
      <c r="Q112" s="261"/>
      <c r="R112" s="208" t="str">
        <f ca="1">IF(ISERROR($V112),"",OFFSET('Smelter Look-up'!$C$4,$V112-4,0)&amp;"")</f>
        <v>Yunnan Chengfeng Non-ferrous Metals Co., Ltd.</v>
      </c>
      <c r="S112" s="215" t="str">
        <f t="shared" ca="1" si="15"/>
        <v>CN</v>
      </c>
      <c r="T112" s="215" t="str">
        <f ca="1">IF(B112="","",IF(ISERROR(MATCH($J112,SorP!$B$1:$B$6230,0)),"",INDIRECT("'SorP'!$A$"&amp;MATCH($J112,SorP!$B$1:$B$6230,0))))</f>
        <v>CN-YN</v>
      </c>
      <c r="U112" s="231"/>
      <c r="V112" s="262">
        <f>IF(C112="",NA(),IF(OR(C112="Smelter not listed",C112="Smelter not yet identified"),MATCH($B112&amp;$D112,'Smelter Look-up'!$J:$J,0),MATCH($B112&amp;$C112,'Smelter Look-up'!$J:$J,0)))</f>
        <v>540</v>
      </c>
      <c r="W112" s="263"/>
      <c r="X112" s="263">
        <f t="shared" si="16"/>
        <v>0</v>
      </c>
      <c r="Y112" s="263"/>
      <c r="Z112" s="263"/>
      <c r="AB112" s="265" t="str">
        <f t="shared" si="17"/>
        <v>TinYunnan Chengfeng Non-ferrous Metals Co., Ltd.</v>
      </c>
    </row>
    <row r="113" spans="1:28" s="264" customFormat="1" ht="20.25">
      <c r="A113" s="207"/>
      <c r="B113" s="208" t="s">
        <v>1131</v>
      </c>
      <c r="C113" s="212" t="s">
        <v>2365</v>
      </c>
      <c r="D113" s="270"/>
      <c r="E113" s="208" t="s">
        <v>1100</v>
      </c>
      <c r="F113" s="208" t="s">
        <v>791</v>
      </c>
      <c r="G113" s="208" t="s">
        <v>13320</v>
      </c>
      <c r="H113" s="209"/>
      <c r="I113" s="210" t="s">
        <v>2470</v>
      </c>
      <c r="J113" s="210" t="s">
        <v>13708</v>
      </c>
      <c r="K113" s="260"/>
      <c r="L113" s="260"/>
      <c r="M113" s="260"/>
      <c r="N113" s="260"/>
      <c r="O113" s="260"/>
      <c r="P113" s="211"/>
      <c r="Q113" s="261"/>
      <c r="R113" s="208" t="str">
        <f ca="1">IF(ISERROR($V113),"",OFFSET('Smelter Look-up'!$C$4,$V113-4,0)&amp;"")</f>
        <v>Tin Smelting Branch of Yunnan Tin Co., Ltd.</v>
      </c>
      <c r="S113" s="215" t="str">
        <f t="shared" ca="1" si="15"/>
        <v>CN</v>
      </c>
      <c r="T113" s="215" t="str">
        <f ca="1">IF(B113="","",IF(ISERROR(MATCH($J113,SorP!$B$1:$B$6230,0)),"",INDIRECT("'SorP'!$A$"&amp;MATCH($J113,SorP!$B$1:$B$6230,0))))</f>
        <v>CN-YN</v>
      </c>
      <c r="U113" s="231"/>
      <c r="V113" s="262">
        <f>IF(C113="",NA(),IF(OR(C113="Smelter not listed",C113="Smelter not yet identified"),MATCH($B113&amp;$D113,'Smelter Look-up'!$J:$J,0),MATCH($B113&amp;$C113,'Smelter Look-up'!$J:$J,0)))</f>
        <v>544</v>
      </c>
      <c r="W113" s="263"/>
      <c r="X113" s="263">
        <f t="shared" si="16"/>
        <v>0</v>
      </c>
      <c r="Y113" s="263"/>
      <c r="Z113" s="263"/>
      <c r="AB113" s="265" t="str">
        <f t="shared" si="17"/>
        <v>TinYunnan Tin Company Limited</v>
      </c>
    </row>
    <row r="114" spans="1:28" s="264" customFormat="1" ht="25.5">
      <c r="A114" s="207"/>
      <c r="B114" s="208" t="s">
        <v>1131</v>
      </c>
      <c r="C114" s="212" t="s">
        <v>1403</v>
      </c>
      <c r="D114" s="270"/>
      <c r="E114" s="208" t="s">
        <v>1105</v>
      </c>
      <c r="F114" s="208" t="s">
        <v>1404</v>
      </c>
      <c r="G114" s="208" t="s">
        <v>13320</v>
      </c>
      <c r="H114" s="209"/>
      <c r="I114" s="210" t="s">
        <v>1779</v>
      </c>
      <c r="J114" s="210" t="s">
        <v>12931</v>
      </c>
      <c r="K114" s="260"/>
      <c r="L114" s="260"/>
      <c r="M114" s="260"/>
      <c r="N114" s="260"/>
      <c r="O114" s="260"/>
      <c r="P114" s="211"/>
      <c r="Q114" s="261"/>
      <c r="R114" s="208" t="str">
        <f ca="1">IF(ISERROR($V114),"",OFFSET('Smelter Look-up'!$C$4,$V114-4,0)&amp;"")</f>
        <v>PT ATD Makmur Mandiri Jaya</v>
      </c>
      <c r="S114" s="215" t="str">
        <f t="shared" ca="1" si="15"/>
        <v>ID</v>
      </c>
      <c r="T114" s="215" t="str">
        <f ca="1">IF(B114="","",IF(ISERROR(MATCH($J114,SorP!$B$1:$B$6230,0)),"",INDIRECT("'SorP'!$A$"&amp;MATCH($J114,SorP!$B$1:$B$6230,0))))</f>
        <v>ID-BB</v>
      </c>
      <c r="U114" s="231"/>
      <c r="V114" s="262">
        <f>IF(C114="",NA(),IF(OR(C114="Smelter not listed",C114="Smelter not yet identified"),MATCH($B114&amp;$D114,'Smelter Look-up'!$J:$J,0),MATCH($B114&amp;$C114,'Smelter Look-up'!$J:$J,0)))</f>
        <v>485</v>
      </c>
      <c r="W114" s="263"/>
      <c r="X114" s="263">
        <f t="shared" si="16"/>
        <v>0</v>
      </c>
      <c r="Y114" s="263"/>
      <c r="Z114" s="263"/>
      <c r="AB114" s="265" t="str">
        <f t="shared" si="17"/>
        <v>TinPT ATD Makmur Mandiri Jaya</v>
      </c>
    </row>
    <row r="115" spans="1:28" s="264" customFormat="1" ht="20.25">
      <c r="A115" s="207"/>
      <c r="B115" s="208" t="s">
        <v>1131</v>
      </c>
      <c r="C115" s="212" t="s">
        <v>13012</v>
      </c>
      <c r="D115" s="270"/>
      <c r="E115" s="208" t="s">
        <v>1095</v>
      </c>
      <c r="F115" s="208" t="s">
        <v>1829</v>
      </c>
      <c r="G115" s="208" t="s">
        <v>15666</v>
      </c>
      <c r="H115" s="209"/>
      <c r="I115" s="210" t="s">
        <v>1830</v>
      </c>
      <c r="J115" s="210" t="s">
        <v>3177</v>
      </c>
      <c r="K115" s="260"/>
      <c r="L115" s="260"/>
      <c r="M115" s="260"/>
      <c r="N115" s="260"/>
      <c r="O115" s="260"/>
      <c r="P115" s="211"/>
      <c r="Q115" s="261"/>
      <c r="R115" s="208" t="str">
        <f ca="1">IF(ISERROR($V115),"",OFFSET('Smelter Look-up'!$C$4,$V115-4,0)&amp;"")</f>
        <v>Metallo Belgium N.V.</v>
      </c>
      <c r="S115" s="215" t="str">
        <f t="shared" ca="1" si="15"/>
        <v>BE</v>
      </c>
      <c r="T115" s="215" t="str">
        <f ca="1">IF(B115="","",IF(ISERROR(MATCH($J115,SorP!$B$1:$B$6230,0)),"",INDIRECT("'SorP'!$A$"&amp;MATCH($J115,SorP!$B$1:$B$6230,0))))</f>
        <v>BE-VAN</v>
      </c>
      <c r="U115" s="231"/>
      <c r="V115" s="262">
        <f>IF(C115="",NA(),IF(OR(C115="Smelter not listed",C115="Smelter not yet identified"),MATCH($B115&amp;$D115,'Smelter Look-up'!$J:$J,0),MATCH($B115&amp;$C115,'Smelter Look-up'!$J:$J,0)))</f>
        <v>462</v>
      </c>
      <c r="W115" s="263"/>
      <c r="X115" s="263">
        <f t="shared" si="16"/>
        <v>0</v>
      </c>
      <c r="Y115" s="263"/>
      <c r="Z115" s="263"/>
      <c r="AB115" s="265" t="str">
        <f t="shared" si="17"/>
        <v>TinMetallo Belgium N.V.</v>
      </c>
    </row>
    <row r="116" spans="1:28" s="264" customFormat="1" ht="20.25">
      <c r="A116" s="207"/>
      <c r="B116" s="208" t="s">
        <v>1131</v>
      </c>
      <c r="C116" s="212" t="s">
        <v>13889</v>
      </c>
      <c r="D116" s="270"/>
      <c r="E116" s="208" t="s">
        <v>892</v>
      </c>
      <c r="F116" s="208" t="s">
        <v>13890</v>
      </c>
      <c r="G116" s="208" t="s">
        <v>13320</v>
      </c>
      <c r="H116" s="209"/>
      <c r="I116" s="210" t="s">
        <v>13916</v>
      </c>
      <c r="J116" s="210" t="s">
        <v>12213</v>
      </c>
      <c r="K116" s="260"/>
      <c r="L116" s="260"/>
      <c r="M116" s="260"/>
      <c r="N116" s="260"/>
      <c r="O116" s="260"/>
      <c r="P116" s="211"/>
      <c r="Q116" s="261"/>
      <c r="R116" s="208" t="str">
        <f ca="1">IF(ISERROR($V116),"",OFFSET('Smelter Look-up'!$C$4,$V116-4,0)&amp;"")</f>
        <v>Thai Nguyen Mining and Metallurgy Co., Ltd.</v>
      </c>
      <c r="S116" s="215" t="str">
        <f t="shared" ca="1" si="15"/>
        <v>VN</v>
      </c>
      <c r="T116" s="215" t="str">
        <f ca="1">IF(B116="","",IF(ISERROR(MATCH($J116,SorP!$B$1:$B$6230,0)),"",INDIRECT("'SorP'!$A$"&amp;MATCH($J116,SorP!$B$1:$B$6230,0))))</f>
        <v>VN-69</v>
      </c>
      <c r="U116" s="231"/>
      <c r="V116" s="262">
        <f>IF(C116="",NA(),IF(OR(C116="Smelter not listed",C116="Smelter not yet identified"),MATCH($B116&amp;$D116,'Smelter Look-up'!$J:$J,0),MATCH($B116&amp;$C116,'Smelter Look-up'!$J:$J,0)))</f>
        <v>520</v>
      </c>
      <c r="W116" s="263"/>
      <c r="X116" s="263">
        <f t="shared" si="16"/>
        <v>0</v>
      </c>
      <c r="Y116" s="263"/>
      <c r="Z116" s="263"/>
      <c r="AB116" s="265" t="str">
        <f t="shared" si="17"/>
        <v>TinThai Nguyen Mining and Metallurgy Co., Ltd.</v>
      </c>
    </row>
    <row r="117" spans="1:28" s="264" customFormat="1" ht="20.25">
      <c r="A117" s="207"/>
      <c r="B117" s="208" t="s">
        <v>1131</v>
      </c>
      <c r="C117" s="212" t="s">
        <v>2552</v>
      </c>
      <c r="D117" s="270"/>
      <c r="E117" s="208" t="s">
        <v>1100</v>
      </c>
      <c r="F117" s="208" t="s">
        <v>2553</v>
      </c>
      <c r="G117" s="208" t="s">
        <v>13320</v>
      </c>
      <c r="H117" s="209"/>
      <c r="I117" s="210" t="s">
        <v>1838</v>
      </c>
      <c r="J117" s="210" t="s">
        <v>13704</v>
      </c>
      <c r="K117" s="260"/>
      <c r="L117" s="260"/>
      <c r="M117" s="260"/>
      <c r="N117" s="260"/>
      <c r="O117" s="260"/>
      <c r="P117" s="211"/>
      <c r="Q117" s="261"/>
      <c r="R117" s="208" t="str">
        <f ca="1">IF(ISERROR($V117),"",OFFSET('Smelter Look-up'!$C$4,$V117-4,0)&amp;"")</f>
        <v>Guangdong Hanhe Non-Ferrous Metal Co., Ltd.</v>
      </c>
      <c r="S117" s="215" t="str">
        <f t="shared" ca="1" si="15"/>
        <v>CN</v>
      </c>
      <c r="T117" s="215" t="str">
        <f ca="1">IF(B117="","",IF(ISERROR(MATCH($J117,SorP!$B$1:$B$6230,0)),"",INDIRECT("'SorP'!$A$"&amp;MATCH($J117,SorP!$B$1:$B$6230,0))))</f>
        <v>CN-GD</v>
      </c>
      <c r="U117" s="231"/>
      <c r="V117" s="262">
        <f>IF(C117="",NA(),IF(OR(C117="Smelter not listed",C117="Smelter not yet identified"),MATCH($B117&amp;$D117,'Smelter Look-up'!$J:$J,0),MATCH($B117&amp;$C117,'Smelter Look-up'!$J:$J,0)))</f>
        <v>439</v>
      </c>
      <c r="W117" s="263"/>
      <c r="X117" s="263">
        <f t="shared" si="16"/>
        <v>0</v>
      </c>
      <c r="Y117" s="263"/>
      <c r="Z117" s="263"/>
      <c r="AB117" s="265" t="str">
        <f t="shared" si="17"/>
        <v>TinGuangdong Hanhe Non-Ferrous Metal Co., Ltd.</v>
      </c>
    </row>
    <row r="118" spans="1:28" s="264" customFormat="1" ht="20.25">
      <c r="A118" s="207"/>
      <c r="B118" s="208" t="s">
        <v>1131</v>
      </c>
      <c r="C118" s="212" t="s">
        <v>13009</v>
      </c>
      <c r="D118" s="270"/>
      <c r="E118" s="208" t="s">
        <v>1100</v>
      </c>
      <c r="F118" s="208" t="s">
        <v>13010</v>
      </c>
      <c r="G118" s="208" t="s">
        <v>13320</v>
      </c>
      <c r="H118" s="209"/>
      <c r="I118" s="210" t="s">
        <v>13028</v>
      </c>
      <c r="J118" s="210" t="s">
        <v>13682</v>
      </c>
      <c r="K118" s="260"/>
      <c r="L118" s="260"/>
      <c r="M118" s="260"/>
      <c r="N118" s="260"/>
      <c r="O118" s="260"/>
      <c r="P118" s="211"/>
      <c r="Q118" s="261"/>
      <c r="R118" s="208" t="str">
        <f ca="1">IF(ISERROR($V118),"",OFFSET('Smelter Look-up'!$C$4,$V118-4,0)&amp;"")</f>
        <v>Chifeng Dajingzi Tin Industry Co., Ltd.</v>
      </c>
      <c r="S118" s="215" t="str">
        <f t="shared" ca="1" si="15"/>
        <v>CN</v>
      </c>
      <c r="T118" s="215" t="str">
        <f ca="1">IF(B118="","",IF(ISERROR(MATCH($J118,SorP!$B$1:$B$6230,0)),"",INDIRECT("'SorP'!$A$"&amp;MATCH($J118,SorP!$B$1:$B$6230,0))))</f>
        <v>CN-NM</v>
      </c>
      <c r="U118" s="231"/>
      <c r="V118" s="262">
        <f>IF(C118="",NA(),IF(OR(C118="Smelter not listed",C118="Smelter not yet identified"),MATCH($B118&amp;$D118,'Smelter Look-up'!$J:$J,0),MATCH($B118&amp;$C118,'Smelter Look-up'!$J:$J,0)))</f>
        <v>400</v>
      </c>
      <c r="W118" s="263"/>
      <c r="X118" s="263">
        <f t="shared" si="16"/>
        <v>0</v>
      </c>
      <c r="Y118" s="263"/>
      <c r="Z118" s="263"/>
      <c r="AB118" s="265" t="str">
        <f t="shared" si="17"/>
        <v>TinChifeng Dajingzi Tin Industry Co., Ltd.</v>
      </c>
    </row>
    <row r="119" spans="1:28" s="264" customFormat="1" ht="25.5">
      <c r="A119" s="207"/>
      <c r="B119" s="208" t="s">
        <v>1131</v>
      </c>
      <c r="C119" s="212" t="s">
        <v>13263</v>
      </c>
      <c r="D119" s="270"/>
      <c r="E119" s="208" t="s">
        <v>2456</v>
      </c>
      <c r="F119" s="208" t="s">
        <v>13264</v>
      </c>
      <c r="G119" s="208" t="s">
        <v>13320</v>
      </c>
      <c r="H119" s="209"/>
      <c r="I119" s="210" t="s">
        <v>13265</v>
      </c>
      <c r="J119" s="210" t="s">
        <v>1748</v>
      </c>
      <c r="K119" s="260"/>
      <c r="L119" s="260"/>
      <c r="M119" s="260"/>
      <c r="N119" s="260"/>
      <c r="O119" s="260"/>
      <c r="P119" s="211"/>
      <c r="Q119" s="261"/>
      <c r="R119" s="208" t="str">
        <f ca="1">IF(ISERROR($V119),"",OFFSET('Smelter Look-up'!$C$4,$V119-4,0)&amp;"")</f>
        <v>Tin Technology &amp; Refining</v>
      </c>
      <c r="S119" s="215" t="str">
        <f t="shared" ca="1" si="15"/>
        <v>US</v>
      </c>
      <c r="T119" s="215" t="str">
        <f ca="1">IF(B119="","",IF(ISERROR(MATCH($J119,SorP!$B$1:$B$6230,0)),"",INDIRECT("'SorP'!$A$"&amp;MATCH($J119,SorP!$B$1:$B$6230,0))))</f>
        <v>US-PA</v>
      </c>
      <c r="U119" s="231"/>
      <c r="V119" s="262">
        <f>IF(C119="",NA(),IF(OR(C119="Smelter not listed",C119="Smelter not yet identified"),MATCH($B119&amp;$D119,'Smelter Look-up'!$J:$J,0),MATCH($B119&amp;$C119,'Smelter Look-up'!$J:$J,0)))</f>
        <v>527</v>
      </c>
      <c r="W119" s="263"/>
      <c r="X119" s="263">
        <f t="shared" si="16"/>
        <v>0</v>
      </c>
      <c r="Y119" s="263"/>
      <c r="Z119" s="263"/>
      <c r="AB119" s="265" t="str">
        <f t="shared" si="17"/>
        <v>TinTin Technology &amp; Refining</v>
      </c>
    </row>
    <row r="120" spans="1:28" s="264" customFormat="1" ht="25.5">
      <c r="A120" s="207"/>
      <c r="B120" s="208" t="s">
        <v>1131</v>
      </c>
      <c r="C120" s="212" t="s">
        <v>13263</v>
      </c>
      <c r="D120" s="270"/>
      <c r="E120" s="208" t="s">
        <v>2456</v>
      </c>
      <c r="F120" s="208" t="s">
        <v>13264</v>
      </c>
      <c r="G120" s="208" t="s">
        <v>13320</v>
      </c>
      <c r="H120" s="209"/>
      <c r="I120" s="210" t="s">
        <v>1795</v>
      </c>
      <c r="J120" s="210" t="s">
        <v>1642</v>
      </c>
      <c r="K120" s="260"/>
      <c r="L120" s="260"/>
      <c r="M120" s="260"/>
      <c r="N120" s="260"/>
      <c r="O120" s="260"/>
      <c r="P120" s="211"/>
      <c r="Q120" s="261"/>
      <c r="R120" s="208" t="str">
        <f ca="1">IF(ISERROR($V120),"",OFFSET('Smelter Look-up'!$C$4,$V120-4,0)&amp;"")</f>
        <v>Tin Technology &amp; Refining</v>
      </c>
      <c r="S120" s="215" t="str">
        <f t="shared" ca="1" si="15"/>
        <v>US</v>
      </c>
      <c r="T120" s="215" t="str">
        <f ca="1">IF(B120="","",IF(ISERROR(MATCH($J120,SorP!$B$1:$B$6230,0)),"",INDIRECT("'SorP'!$A$"&amp;MATCH($J120,SorP!$B$1:$B$6230,0))))</f>
        <v>US-OH</v>
      </c>
      <c r="U120" s="231"/>
      <c r="V120" s="262">
        <f>IF(C120="",NA(),IF(OR(C120="Smelter not listed",C120="Smelter not yet identified"),MATCH($B120&amp;$D120,'Smelter Look-up'!$J:$J,0),MATCH($B120&amp;$C120,'Smelter Look-up'!$J:$J,0)))</f>
        <v>527</v>
      </c>
      <c r="W120" s="263"/>
      <c r="X120" s="263">
        <f t="shared" si="16"/>
        <v>0</v>
      </c>
      <c r="Y120" s="263"/>
      <c r="Z120" s="263"/>
      <c r="AB120" s="265" t="str">
        <f t="shared" si="17"/>
        <v>TinTin Technology &amp; Refining</v>
      </c>
    </row>
    <row r="121" spans="1:28" s="264" customFormat="1" ht="20.25">
      <c r="A121" s="207"/>
      <c r="B121" s="208" t="s">
        <v>1131</v>
      </c>
      <c r="C121" s="212" t="s">
        <v>13883</v>
      </c>
      <c r="D121" s="270"/>
      <c r="E121" s="208" t="s">
        <v>1100</v>
      </c>
      <c r="F121" s="208" t="s">
        <v>13884</v>
      </c>
      <c r="G121" s="208" t="s">
        <v>13320</v>
      </c>
      <c r="H121" s="209"/>
      <c r="I121" s="210" t="s">
        <v>13922</v>
      </c>
      <c r="J121" s="210" t="s">
        <v>13697</v>
      </c>
      <c r="K121" s="260"/>
      <c r="L121" s="260"/>
      <c r="M121" s="260"/>
      <c r="N121" s="260"/>
      <c r="O121" s="260"/>
      <c r="P121" s="211"/>
      <c r="Q121" s="261"/>
      <c r="R121" s="208" t="str">
        <f ca="1">IF(ISERROR($V121),"",OFFSET('Smelter Look-up'!$C$4,$V121-4,0)&amp;"")</f>
        <v>Ma'anshan Weitai Tin Co., Ltd.</v>
      </c>
      <c r="S121" s="215" t="str">
        <f t="shared" ca="1" si="15"/>
        <v>CN</v>
      </c>
      <c r="T121" s="215" t="str">
        <f ca="1">IF(B121="","",IF(ISERROR(MATCH($J121,SorP!$B$1:$B$6230,0)),"",INDIRECT("'SorP'!$A$"&amp;MATCH($J121,SorP!$B$1:$B$6230,0))))</f>
        <v>CN-AH</v>
      </c>
      <c r="U121" s="231"/>
      <c r="V121" s="262">
        <f>IF(C121="",NA(),IF(OR(C121="Smelter not listed",C121="Smelter not yet identified"),MATCH($B121&amp;$D121,'Smelter Look-up'!$J:$J,0),MATCH($B121&amp;$C121,'Smelter Look-up'!$J:$J,0)))</f>
        <v>455</v>
      </c>
      <c r="W121" s="263"/>
      <c r="X121" s="263">
        <f t="shared" si="16"/>
        <v>0</v>
      </c>
      <c r="Y121" s="263"/>
      <c r="Z121" s="263"/>
      <c r="AB121" s="265" t="str">
        <f t="shared" si="17"/>
        <v>TinMa'anshan Weitai Tin Co., Ltd.</v>
      </c>
    </row>
    <row r="122" spans="1:28" s="264" customFormat="1" ht="20.25">
      <c r="A122" s="207"/>
      <c r="B122" s="208" t="s">
        <v>1131</v>
      </c>
      <c r="C122" s="212" t="s">
        <v>13891</v>
      </c>
      <c r="D122" s="270"/>
      <c r="E122" s="208" t="s">
        <v>1100</v>
      </c>
      <c r="F122" s="208" t="s">
        <v>13892</v>
      </c>
      <c r="G122" s="208" t="s">
        <v>13320</v>
      </c>
      <c r="H122" s="209"/>
      <c r="I122" s="210" t="s">
        <v>2470</v>
      </c>
      <c r="J122" s="210" t="s">
        <v>13708</v>
      </c>
      <c r="K122" s="260"/>
      <c r="L122" s="260"/>
      <c r="M122" s="260"/>
      <c r="N122" s="260"/>
      <c r="O122" s="260"/>
      <c r="P122" s="211"/>
      <c r="Q122" s="261"/>
      <c r="R122" s="208" t="str">
        <f ca="1">IF(ISERROR($V122),"",OFFSET('Smelter Look-up'!$C$4,$V122-4,0)&amp;"")</f>
        <v>Yunnan Yunfan Non-ferrous Metals Co., Ltd.</v>
      </c>
      <c r="S122" s="215" t="str">
        <f t="shared" ca="1" si="15"/>
        <v>CN</v>
      </c>
      <c r="T122" s="215" t="str">
        <f ca="1">IF(B122="","",IF(ISERROR(MATCH($J122,SorP!$B$1:$B$6230,0)),"",INDIRECT("'SorP'!$A$"&amp;MATCH($J122,SorP!$B$1:$B$6230,0))))</f>
        <v>CN-YN</v>
      </c>
      <c r="U122" s="231"/>
      <c r="V122" s="262">
        <f>IF(C122="",NA(),IF(OR(C122="Smelter not listed",C122="Smelter not yet identified"),MATCH($B122&amp;$D122,'Smelter Look-up'!$J:$J,0),MATCH($B122&amp;$C122,'Smelter Look-up'!$J:$J,0)))</f>
        <v>548</v>
      </c>
      <c r="W122" s="263"/>
      <c r="X122" s="263">
        <f t="shared" si="16"/>
        <v>0</v>
      </c>
      <c r="Y122" s="263"/>
      <c r="Z122" s="263"/>
      <c r="AB122" s="265" t="str">
        <f t="shared" si="17"/>
        <v>TinYunnan Yunfan Non-ferrous Metals Co., Ltd.</v>
      </c>
    </row>
    <row r="123" spans="1:28" s="264" customFormat="1" ht="20.25">
      <c r="A123" s="207"/>
      <c r="B123" s="208" t="s">
        <v>1133</v>
      </c>
      <c r="C123" s="212" t="s">
        <v>13893</v>
      </c>
      <c r="D123" s="270"/>
      <c r="E123" s="208" t="s">
        <v>1108</v>
      </c>
      <c r="F123" s="208" t="s">
        <v>792</v>
      </c>
      <c r="G123" s="208" t="s">
        <v>13320</v>
      </c>
      <c r="H123" s="209"/>
      <c r="I123" s="210" t="s">
        <v>2146</v>
      </c>
      <c r="J123" s="210" t="s">
        <v>2147</v>
      </c>
      <c r="K123" s="260"/>
      <c r="L123" s="260"/>
      <c r="M123" s="260"/>
      <c r="N123" s="260"/>
      <c r="O123" s="260"/>
      <c r="P123" s="211"/>
      <c r="Q123" s="261"/>
      <c r="R123" s="208" t="str">
        <f ca="1">IF(ISERROR($V123),"",OFFSET('Smelter Look-up'!$C$4,$V123-4,0)&amp;"")</f>
        <v>A.L.M.T. Corp.</v>
      </c>
      <c r="S123" s="215" t="str">
        <f t="shared" ca="1" si="15"/>
        <v>JP</v>
      </c>
      <c r="T123" s="215" t="str">
        <f ca="1">IF(B123="","",IF(ISERROR(MATCH($J123,SorP!$B$1:$B$6230,0)),"",INDIRECT("'SorP'!$A$"&amp;MATCH($J123,SorP!$B$1:$B$6230,0))))</f>
        <v>JP-16</v>
      </c>
      <c r="U123" s="231"/>
      <c r="V123" s="262">
        <f>IF(C123="",NA(),IF(OR(C123="Smelter not listed",C123="Smelter not yet identified"),MATCH($B123&amp;$D123,'Smelter Look-up'!$J:$J,0),MATCH($B123&amp;$C123,'Smelter Look-up'!$J:$J,0)))</f>
        <v>554</v>
      </c>
      <c r="W123" s="263"/>
      <c r="X123" s="263">
        <f t="shared" si="16"/>
        <v>0</v>
      </c>
      <c r="Y123" s="263"/>
      <c r="Z123" s="263"/>
      <c r="AB123" s="265" t="str">
        <f t="shared" si="17"/>
        <v>TungstenA.L.M.T. Corp.</v>
      </c>
    </row>
    <row r="124" spans="1:28" s="264" customFormat="1" ht="25.5">
      <c r="A124" s="207"/>
      <c r="B124" s="208" t="s">
        <v>1133</v>
      </c>
      <c r="C124" s="212" t="s">
        <v>2255</v>
      </c>
      <c r="D124" s="270"/>
      <c r="E124" s="208" t="s">
        <v>2456</v>
      </c>
      <c r="F124" s="208" t="s">
        <v>793</v>
      </c>
      <c r="G124" s="208" t="s">
        <v>13320</v>
      </c>
      <c r="H124" s="209"/>
      <c r="I124" s="210" t="s">
        <v>1836</v>
      </c>
      <c r="J124" s="210" t="s">
        <v>1837</v>
      </c>
      <c r="K124" s="260"/>
      <c r="L124" s="260"/>
      <c r="M124" s="260"/>
      <c r="N124" s="260"/>
      <c r="O124" s="260"/>
      <c r="P124" s="211"/>
      <c r="Q124" s="261"/>
      <c r="R124" s="208" t="str">
        <f ca="1">IF(ISERROR($V124),"",OFFSET('Smelter Look-up'!$C$4,$V124-4,0)&amp;"")</f>
        <v>Kennametal Huntsville</v>
      </c>
      <c r="S124" s="215" t="str">
        <f t="shared" ca="1" si="15"/>
        <v>US</v>
      </c>
      <c r="T124" s="215" t="str">
        <f ca="1">IF(B124="","",IF(ISERROR(MATCH($J124,SorP!$B$1:$B$6230,0)),"",INDIRECT("'SorP'!$A$"&amp;MATCH($J124,SorP!$B$1:$B$6230,0))))</f>
        <v>US-AL</v>
      </c>
      <c r="U124" s="231"/>
      <c r="V124" s="262">
        <f>IF(C124="",NA(),IF(OR(C124="Smelter not listed",C124="Smelter not yet identified"),MATCH($B124&amp;$D124,'Smelter Look-up'!$J:$J,0),MATCH($B124&amp;$C124,'Smelter Look-up'!$J:$J,0)))</f>
        <v>563</v>
      </c>
      <c r="W124" s="263"/>
      <c r="X124" s="263">
        <f t="shared" si="16"/>
        <v>0</v>
      </c>
      <c r="Y124" s="263"/>
      <c r="Z124" s="263"/>
      <c r="AB124" s="265" t="str">
        <f t="shared" si="17"/>
        <v>TungstenATI Metalworking Products</v>
      </c>
    </row>
    <row r="125" spans="1:28" s="264" customFormat="1" ht="25.5">
      <c r="A125" s="207"/>
      <c r="B125" s="208" t="s">
        <v>1133</v>
      </c>
      <c r="C125" s="212" t="s">
        <v>1166</v>
      </c>
      <c r="D125" s="270"/>
      <c r="E125" s="208" t="s">
        <v>2456</v>
      </c>
      <c r="F125" s="208" t="s">
        <v>793</v>
      </c>
      <c r="G125" s="208" t="s">
        <v>13320</v>
      </c>
      <c r="H125" s="209"/>
      <c r="I125" s="210" t="s">
        <v>1836</v>
      </c>
      <c r="J125" s="210" t="s">
        <v>1837</v>
      </c>
      <c r="K125" s="260"/>
      <c r="L125" s="260"/>
      <c r="M125" s="260"/>
      <c r="N125" s="260"/>
      <c r="O125" s="260"/>
      <c r="P125" s="211"/>
      <c r="Q125" s="261"/>
      <c r="R125" s="208" t="str">
        <f ca="1">IF(ISERROR($V125),"",OFFSET('Smelter Look-up'!$C$4,$V125-4,0)&amp;"")</f>
        <v>Kennametal Huntsville</v>
      </c>
      <c r="S125" s="215" t="str">
        <f t="shared" ca="1" si="15"/>
        <v>US</v>
      </c>
      <c r="T125" s="215" t="str">
        <f ca="1">IF(B125="","",IF(ISERROR(MATCH($J125,SorP!$B$1:$B$6230,0)),"",INDIRECT("'SorP'!$A$"&amp;MATCH($J125,SorP!$B$1:$B$6230,0))))</f>
        <v>US-AL</v>
      </c>
      <c r="U125" s="231"/>
      <c r="V125" s="262">
        <f>IF(C125="",NA(),IF(OR(C125="Smelter not listed",C125="Smelter not yet identified"),MATCH($B125&amp;$D125,'Smelter Look-up'!$J:$J,0),MATCH($B125&amp;$C125,'Smelter Look-up'!$J:$J,0)))</f>
        <v>564</v>
      </c>
      <c r="W125" s="263"/>
      <c r="X125" s="263">
        <f t="shared" si="16"/>
        <v>0</v>
      </c>
      <c r="Y125" s="263"/>
      <c r="Z125" s="263"/>
      <c r="AB125" s="265" t="str">
        <f t="shared" si="17"/>
        <v>TungstenATI Tungsten Materials</v>
      </c>
    </row>
    <row r="126" spans="1:28" s="264" customFormat="1" ht="25.5">
      <c r="A126" s="207"/>
      <c r="B126" s="208" t="s">
        <v>1133</v>
      </c>
      <c r="C126" s="212" t="s">
        <v>148</v>
      </c>
      <c r="D126" s="270"/>
      <c r="E126" s="208" t="s">
        <v>2456</v>
      </c>
      <c r="F126" s="208" t="s">
        <v>793</v>
      </c>
      <c r="G126" s="208" t="s">
        <v>13320</v>
      </c>
      <c r="H126" s="209"/>
      <c r="I126" s="210" t="s">
        <v>1836</v>
      </c>
      <c r="J126" s="210" t="s">
        <v>1837</v>
      </c>
      <c r="K126" s="260"/>
      <c r="L126" s="260"/>
      <c r="M126" s="260"/>
      <c r="N126" s="260"/>
      <c r="O126" s="260"/>
      <c r="P126" s="211"/>
      <c r="Q126" s="261"/>
      <c r="R126" s="208" t="str">
        <f ca="1">IF(ISERROR($V126),"",OFFSET('Smelter Look-up'!$C$4,$V126-4,0)&amp;"")</f>
        <v>Kennametal Huntsville</v>
      </c>
      <c r="S126" s="215" t="str">
        <f t="shared" ca="1" si="15"/>
        <v>US</v>
      </c>
      <c r="T126" s="215" t="str">
        <f ca="1">IF(B126="","",IF(ISERROR(MATCH($J126,SorP!$B$1:$B$6230,0)),"",INDIRECT("'SorP'!$A$"&amp;MATCH($J126,SorP!$B$1:$B$6230,0))))</f>
        <v>US-AL</v>
      </c>
      <c r="U126" s="231"/>
      <c r="V126" s="262">
        <f>IF(C126="",NA(),IF(OR(C126="Smelter not listed",C126="Smelter not yet identified"),MATCH($B126&amp;$D126,'Smelter Look-up'!$J:$J,0),MATCH($B126&amp;$C126,'Smelter Look-up'!$J:$J,0)))</f>
        <v>604</v>
      </c>
      <c r="W126" s="263"/>
      <c r="X126" s="263">
        <f t="shared" si="16"/>
        <v>0</v>
      </c>
      <c r="Y126" s="263"/>
      <c r="Z126" s="263"/>
      <c r="AB126" s="265" t="str">
        <f t="shared" si="17"/>
        <v>TungstenKennametal Huntsville</v>
      </c>
    </row>
    <row r="127" spans="1:28" s="264" customFormat="1" ht="20.25">
      <c r="A127" s="207"/>
      <c r="B127" s="208" t="s">
        <v>1133</v>
      </c>
      <c r="C127" s="212" t="s">
        <v>1380</v>
      </c>
      <c r="D127" s="270"/>
      <c r="E127" s="208" t="s">
        <v>1100</v>
      </c>
      <c r="F127" s="208" t="s">
        <v>794</v>
      </c>
      <c r="G127" s="208" t="s">
        <v>13320</v>
      </c>
      <c r="H127" s="209"/>
      <c r="I127" s="210" t="s">
        <v>1838</v>
      </c>
      <c r="J127" s="210" t="s">
        <v>13704</v>
      </c>
      <c r="K127" s="260"/>
      <c r="L127" s="260"/>
      <c r="M127" s="260"/>
      <c r="N127" s="260"/>
      <c r="O127" s="260"/>
      <c r="P127" s="211"/>
      <c r="Q127" s="261"/>
      <c r="R127" s="208" t="str">
        <f ca="1">IF(ISERROR($V127),"",OFFSET('Smelter Look-up'!$C$4,$V127-4,0)&amp;"")</f>
        <v>Guangdong Xianglu Tungsten Co., Ltd.</v>
      </c>
      <c r="S127" s="215" t="str">
        <f t="shared" ca="1" si="15"/>
        <v>CN</v>
      </c>
      <c r="T127" s="215" t="str">
        <f ca="1">IF(B127="","",IF(ISERROR(MATCH($J127,SorP!$B$1:$B$6230,0)),"",INDIRECT("'SorP'!$A$"&amp;MATCH($J127,SorP!$B$1:$B$6230,0))))</f>
        <v>CN-GD</v>
      </c>
      <c r="U127" s="231"/>
      <c r="V127" s="262">
        <f>IF(C127="",NA(),IF(OR(C127="Smelter not listed",C127="Smelter not yet identified"),MATCH($B127&amp;$D127,'Smelter Look-up'!$J:$J,0),MATCH($B127&amp;$C127,'Smelter Look-up'!$J:$J,0)))</f>
        <v>582</v>
      </c>
      <c r="W127" s="263"/>
      <c r="X127" s="263">
        <f t="shared" si="16"/>
        <v>0</v>
      </c>
      <c r="Y127" s="263"/>
      <c r="Z127" s="263"/>
      <c r="AB127" s="265" t="str">
        <f t="shared" si="17"/>
        <v>TungstenGuangdong Xianglu Tungsten Co., Ltd.</v>
      </c>
    </row>
    <row r="128" spans="1:28" s="264" customFormat="1" ht="20.25">
      <c r="A128" s="207"/>
      <c r="B128" s="208" t="s">
        <v>1133</v>
      </c>
      <c r="C128" s="212" t="s">
        <v>1379</v>
      </c>
      <c r="D128" s="270"/>
      <c r="E128" s="208" t="s">
        <v>1100</v>
      </c>
      <c r="F128" s="208" t="s">
        <v>795</v>
      </c>
      <c r="G128" s="208" t="s">
        <v>13320</v>
      </c>
      <c r="H128" s="209"/>
      <c r="I128" s="210" t="s">
        <v>1786</v>
      </c>
      <c r="J128" s="210" t="s">
        <v>13699</v>
      </c>
      <c r="K128" s="260"/>
      <c r="L128" s="260"/>
      <c r="M128" s="260"/>
      <c r="N128" s="260"/>
      <c r="O128" s="260"/>
      <c r="P128" s="211"/>
      <c r="Q128" s="261"/>
      <c r="R128" s="208" t="str">
        <f ca="1">IF(ISERROR($V128),"",OFFSET('Smelter Look-up'!$C$4,$V128-4,0)&amp;"")</f>
        <v>Chongyi Zhangyuan Tungsten Co., Ltd.</v>
      </c>
      <c r="S128" s="215" t="str">
        <f t="shared" ca="1" si="15"/>
        <v>CN</v>
      </c>
      <c r="T128" s="215" t="str">
        <f ca="1">IF(B128="","",IF(ISERROR(MATCH($J128,SorP!$B$1:$B$6230,0)),"",INDIRECT("'SorP'!$A$"&amp;MATCH($J128,SorP!$B$1:$B$6230,0))))</f>
        <v>CN-JX</v>
      </c>
      <c r="U128" s="231"/>
      <c r="V128" s="262">
        <f>IF(C128="",NA(),IF(OR(C128="Smelter not listed",C128="Smelter not yet identified"),MATCH($B128&amp;$D128,'Smelter Look-up'!$J:$J,0),MATCH($B128&amp;$C128,'Smelter Look-up'!$J:$J,0)))</f>
        <v>570</v>
      </c>
      <c r="W128" s="263"/>
      <c r="X128" s="263">
        <f t="shared" si="16"/>
        <v>0</v>
      </c>
      <c r="Y128" s="263"/>
      <c r="Z128" s="263"/>
      <c r="AB128" s="265" t="str">
        <f t="shared" si="17"/>
        <v>TungstenChongyi Zhangyuan Tungsten Co., Ltd.</v>
      </c>
    </row>
    <row r="129" spans="1:28" s="264" customFormat="1" ht="20.25">
      <c r="A129" s="207"/>
      <c r="B129" s="208" t="s">
        <v>1133</v>
      </c>
      <c r="C129" s="212" t="s">
        <v>15679</v>
      </c>
      <c r="D129" s="270"/>
      <c r="E129" s="208" t="s">
        <v>1100</v>
      </c>
      <c r="F129" s="208" t="s">
        <v>15680</v>
      </c>
      <c r="G129" s="208" t="s">
        <v>13320</v>
      </c>
      <c r="H129" s="209"/>
      <c r="I129" s="210" t="s">
        <v>15681</v>
      </c>
      <c r="J129" s="210" t="s">
        <v>13698</v>
      </c>
      <c r="K129" s="260"/>
      <c r="L129" s="260"/>
      <c r="M129" s="260"/>
      <c r="N129" s="260"/>
      <c r="O129" s="260"/>
      <c r="P129" s="211"/>
      <c r="Q129" s="261"/>
      <c r="R129" s="208" t="str">
        <f ca="1">IF(ISERROR($V129),"",OFFSET('Smelter Look-up'!$C$4,$V129-4,0)&amp;"")</f>
        <v/>
      </c>
      <c r="S129" s="215" t="str">
        <f t="shared" ca="1" si="15"/>
        <v>CN</v>
      </c>
      <c r="T129" s="215" t="str">
        <f ca="1">IF(B129="","",IF(ISERROR(MATCH($J129,SorP!$B$1:$B$6230,0)),"",INDIRECT("'SorP'!$A$"&amp;MATCH($J129,SorP!$B$1:$B$6230,0))))</f>
        <v>CN-FJ</v>
      </c>
      <c r="U129" s="231"/>
      <c r="V129" s="262" t="e">
        <f>IF(C129="",NA(),IF(OR(C129="Smelter not listed",C129="Smelter not yet identified"),MATCH($B129&amp;$D129,'Smelter Look-up'!$J:$J,0),MATCH($B129&amp;$C129,'Smelter Look-up'!$J:$J,0)))</f>
        <v>#N/A</v>
      </c>
      <c r="W129" s="263"/>
      <c r="X129" s="263">
        <f t="shared" si="16"/>
        <v>0</v>
      </c>
      <c r="Y129" s="263"/>
      <c r="Z129" s="263"/>
      <c r="AB129" s="265" t="str">
        <f t="shared" si="17"/>
        <v>TungstenFujian Jinxin Tungsten Co., Ltd.</v>
      </c>
    </row>
    <row r="130" spans="1:28" s="264" customFormat="1" ht="25.5">
      <c r="A130" s="207"/>
      <c r="B130" s="208" t="s">
        <v>1133</v>
      </c>
      <c r="C130" s="212" t="s">
        <v>1</v>
      </c>
      <c r="D130" s="270"/>
      <c r="E130" s="208" t="s">
        <v>2456</v>
      </c>
      <c r="F130" s="208" t="s">
        <v>796</v>
      </c>
      <c r="G130" s="208" t="s">
        <v>13320</v>
      </c>
      <c r="H130" s="209"/>
      <c r="I130" s="210" t="s">
        <v>1840</v>
      </c>
      <c r="J130" s="210" t="s">
        <v>1748</v>
      </c>
      <c r="K130" s="260"/>
      <c r="L130" s="260"/>
      <c r="M130" s="260"/>
      <c r="N130" s="260"/>
      <c r="O130" s="260"/>
      <c r="P130" s="211"/>
      <c r="Q130" s="261"/>
      <c r="R130" s="208" t="str">
        <f ca="1">IF(ISERROR($V130),"",OFFSET('Smelter Look-up'!$C$4,$V130-4,0)&amp;"")</f>
        <v>Global Tungsten &amp; Powders Corp.</v>
      </c>
      <c r="S130" s="215" t="str">
        <f t="shared" ca="1" si="15"/>
        <v>US</v>
      </c>
      <c r="T130" s="215" t="str">
        <f ca="1">IF(B130="","",IF(ISERROR(MATCH($J130,SorP!$B$1:$B$6230,0)),"",INDIRECT("'SorP'!$A$"&amp;MATCH($J130,SorP!$B$1:$B$6230,0))))</f>
        <v>US-PA</v>
      </c>
      <c r="U130" s="231"/>
      <c r="V130" s="262">
        <f>IF(C130="",NA(),IF(OR(C130="Smelter not listed",C130="Smelter not yet identified"),MATCH($B130&amp;$D130,'Smelter Look-up'!$J:$J,0),MATCH($B130&amp;$C130,'Smelter Look-up'!$J:$J,0)))</f>
        <v>580</v>
      </c>
      <c r="W130" s="263"/>
      <c r="X130" s="263">
        <f t="shared" si="16"/>
        <v>0</v>
      </c>
      <c r="Y130" s="263"/>
      <c r="Z130" s="263"/>
      <c r="AB130" s="265" t="str">
        <f t="shared" si="17"/>
        <v>TungstenGlobal Tungsten &amp; Powders Corp.</v>
      </c>
    </row>
    <row r="131" spans="1:28" s="264" customFormat="1" ht="20.25">
      <c r="A131" s="207"/>
      <c r="B131" s="208" t="s">
        <v>1133</v>
      </c>
      <c r="C131" s="212" t="s">
        <v>1377</v>
      </c>
      <c r="D131" s="270"/>
      <c r="E131" s="208" t="s">
        <v>1100</v>
      </c>
      <c r="F131" s="208" t="s">
        <v>797</v>
      </c>
      <c r="G131" s="208" t="s">
        <v>13320</v>
      </c>
      <c r="H131" s="209"/>
      <c r="I131" s="210" t="s">
        <v>2148</v>
      </c>
      <c r="J131" s="210" t="s">
        <v>13703</v>
      </c>
      <c r="K131" s="260"/>
      <c r="L131" s="260"/>
      <c r="M131" s="260"/>
      <c r="N131" s="260"/>
      <c r="O131" s="260"/>
      <c r="P131" s="211"/>
      <c r="Q131" s="261"/>
      <c r="R131" s="208" t="str">
        <f ca="1">IF(ISERROR($V131),"",OFFSET('Smelter Look-up'!$C$4,$V131-4,0)&amp;"")</f>
        <v>Hunan Chenzhou Mining Co., Ltd.</v>
      </c>
      <c r="S131" s="215" t="str">
        <f t="shared" ca="1" si="15"/>
        <v>CN</v>
      </c>
      <c r="T131" s="215" t="str">
        <f ca="1">IF(B131="","",IF(ISERROR(MATCH($J131,SorP!$B$1:$B$6230,0)),"",INDIRECT("'SorP'!$A$"&amp;MATCH($J131,SorP!$B$1:$B$6230,0))))</f>
        <v>CN-HN</v>
      </c>
      <c r="U131" s="231"/>
      <c r="V131" s="262">
        <f>IF(C131="",NA(),IF(OR(C131="Smelter not listed",C131="Smelter not yet identified"),MATCH($B131&amp;$D131,'Smelter Look-up'!$J:$J,0),MATCH($B131&amp;$C131,'Smelter Look-up'!$J:$J,0)))</f>
        <v>589</v>
      </c>
      <c r="W131" s="263"/>
      <c r="X131" s="263">
        <f t="shared" si="16"/>
        <v>0</v>
      </c>
      <c r="Y131" s="263"/>
      <c r="Z131" s="263"/>
      <c r="AB131" s="265" t="str">
        <f t="shared" si="17"/>
        <v>TungstenHunan Chenzhou Mining Group Co., Ltd.</v>
      </c>
    </row>
    <row r="132" spans="1:28" s="264" customFormat="1" ht="25.5">
      <c r="A132" s="207"/>
      <c r="B132" s="208" t="s">
        <v>1133</v>
      </c>
      <c r="C132" s="212" t="s">
        <v>13900</v>
      </c>
      <c r="D132" s="270"/>
      <c r="E132" s="208" t="s">
        <v>1100</v>
      </c>
      <c r="F132" s="208" t="s">
        <v>798</v>
      </c>
      <c r="G132" s="208" t="s">
        <v>13320</v>
      </c>
      <c r="H132" s="209"/>
      <c r="I132" s="210" t="s">
        <v>1751</v>
      </c>
      <c r="J132" s="210" t="s">
        <v>13703</v>
      </c>
      <c r="K132" s="260"/>
      <c r="L132" s="260"/>
      <c r="M132" s="260"/>
      <c r="N132" s="260"/>
      <c r="O132" s="260"/>
      <c r="P132" s="211"/>
      <c r="Q132" s="261"/>
      <c r="R132" s="208" t="str">
        <f ca="1">IF(ISERROR($V132),"",OFFSET('Smelter Look-up'!$C$4,$V132-4,0)&amp;"")</f>
        <v>Hunan Chunchang Nonferrous Metals Co., Ltd.</v>
      </c>
      <c r="S132" s="215" t="str">
        <f t="shared" ca="1" si="15"/>
        <v>CN</v>
      </c>
      <c r="T132" s="215" t="str">
        <f ca="1">IF(B132="","",IF(ISERROR(MATCH($J132,SorP!$B$1:$B$6230,0)),"",INDIRECT("'SorP'!$A$"&amp;MATCH($J132,SorP!$B$1:$B$6230,0))))</f>
        <v>CN-HN</v>
      </c>
      <c r="U132" s="231"/>
      <c r="V132" s="262">
        <f>IF(C132="",NA(),IF(OR(C132="Smelter not listed",C132="Smelter not yet identified"),MATCH($B132&amp;$D132,'Smelter Look-up'!$J:$J,0),MATCH($B132&amp;$C132,'Smelter Look-up'!$J:$J,0)))</f>
        <v>587</v>
      </c>
      <c r="W132" s="263"/>
      <c r="X132" s="263">
        <f t="shared" si="16"/>
        <v>0</v>
      </c>
      <c r="Y132" s="263"/>
      <c r="Z132" s="263"/>
      <c r="AB132" s="265" t="str">
        <f t="shared" si="17"/>
        <v>TungstenHuman Chun-Chang non-ferrous Smelting &amp; Concentrating Co., Ltd.</v>
      </c>
    </row>
    <row r="133" spans="1:28" s="264" customFormat="1" ht="20.25">
      <c r="A133" s="207"/>
      <c r="B133" s="208" t="s">
        <v>1133</v>
      </c>
      <c r="C133" s="212" t="s">
        <v>1382</v>
      </c>
      <c r="D133" s="270"/>
      <c r="E133" s="208" t="s">
        <v>1108</v>
      </c>
      <c r="F133" s="208" t="s">
        <v>799</v>
      </c>
      <c r="G133" s="208" t="s">
        <v>13320</v>
      </c>
      <c r="H133" s="209"/>
      <c r="I133" s="210" t="s">
        <v>2149</v>
      </c>
      <c r="J133" s="210" t="s">
        <v>1582</v>
      </c>
      <c r="K133" s="260"/>
      <c r="L133" s="260"/>
      <c r="M133" s="260"/>
      <c r="N133" s="260"/>
      <c r="O133" s="260"/>
      <c r="P133" s="211"/>
      <c r="Q133" s="261"/>
      <c r="R133" s="208" t="str">
        <f ca="1">IF(ISERROR($V133),"",OFFSET('Smelter Look-up'!$C$4,$V133-4,0)&amp;"")</f>
        <v>Japan New Metals Co., Ltd.</v>
      </c>
      <c r="S133" s="215" t="str">
        <f t="shared" ref="S133" ca="1" si="18">IF(B133="","",IF(ISERROR(MATCH($E133,CL,0)),"Unknown",INDIRECT("'C'!$A$"&amp;MATCH($E133,CL,0)+1)))</f>
        <v>JP</v>
      </c>
      <c r="T133" s="215" t="str">
        <f ca="1">IF(B133="","",IF(ISERROR(MATCH($J133,SorP!$B$1:$B$6230,0)),"",INDIRECT("'SorP'!$A$"&amp;MATCH($J133,SorP!$B$1:$B$6230,0))))</f>
        <v>JP-05</v>
      </c>
      <c r="U133" s="231"/>
      <c r="V133" s="262">
        <f>IF(C133="",NA(),IF(OR(C133="Smelter not listed",C133="Smelter not yet identified"),MATCH($B133&amp;$D133,'Smelter Look-up'!$J:$J,0),MATCH($B133&amp;$C133,'Smelter Look-up'!$J:$J,0)))</f>
        <v>592</v>
      </c>
      <c r="W133" s="263"/>
      <c r="X133" s="263">
        <f t="shared" ref="X133" si="19">IF(AND(C133="Smelter not listed",OR(LEN(D133)=0,LEN(E133)=0)),1,0)</f>
        <v>0</v>
      </c>
      <c r="Y133" s="263"/>
      <c r="Z133" s="263"/>
      <c r="AB133" s="265" t="str">
        <f t="shared" ref="AB133" si="20">B133&amp;C133</f>
        <v>TungstenJapan New Metals Co., Ltd.</v>
      </c>
    </row>
    <row r="134" spans="1:28" s="264" customFormat="1" ht="20.25">
      <c r="A134" s="207"/>
      <c r="B134" s="208" t="s">
        <v>1133</v>
      </c>
      <c r="C134" s="212" t="s">
        <v>149</v>
      </c>
      <c r="D134" s="270"/>
      <c r="E134" s="208" t="s">
        <v>1100</v>
      </c>
      <c r="F134" s="208" t="s">
        <v>800</v>
      </c>
      <c r="G134" s="208" t="s">
        <v>13320</v>
      </c>
      <c r="H134" s="209"/>
      <c r="I134" s="210" t="s">
        <v>1786</v>
      </c>
      <c r="J134" s="210" t="s">
        <v>13699</v>
      </c>
      <c r="K134" s="260"/>
      <c r="L134" s="260"/>
      <c r="M134" s="260"/>
      <c r="N134" s="260"/>
      <c r="O134" s="260"/>
      <c r="P134" s="211"/>
      <c r="Q134" s="261"/>
      <c r="R134" s="208" t="str">
        <f ca="1">IF(ISERROR($V134),"",OFFSET('Smelter Look-up'!$C$4,$V134-4,0)&amp;"")</f>
        <v>Ganzhou Huaxing Tungsten Products Co., Ltd.</v>
      </c>
      <c r="S134" s="215" t="str">
        <f t="shared" ref="S134:S165" ca="1" si="21">IF(B134="","",IF(ISERROR(MATCH($E134,CL,0)),"Unknown",INDIRECT("'C'!$A$"&amp;MATCH($E134,CL,0)+1)))</f>
        <v>CN</v>
      </c>
      <c r="T134" s="215" t="str">
        <f ca="1">IF(B134="","",IF(ISERROR(MATCH($J134,SorP!$B$1:$B$6230,0)),"",INDIRECT("'SorP'!$A$"&amp;MATCH($J134,SorP!$B$1:$B$6230,0))))</f>
        <v>CN-JX</v>
      </c>
      <c r="U134" s="231"/>
      <c r="V134" s="262">
        <f>IF(C134="",NA(),IF(OR(C134="Smelter not listed",C134="Smelter not yet identified"),MATCH($B134&amp;$D134,'Smelter Look-up'!$J:$J,0),MATCH($B134&amp;$C134,'Smelter Look-up'!$J:$J,0)))</f>
        <v>576</v>
      </c>
      <c r="W134" s="263"/>
      <c r="X134" s="263">
        <f t="shared" ref="X134:X165" si="22">IF(AND(C134="Smelter not listed",OR(LEN(D134)=0,LEN(E134)=0)),1,0)</f>
        <v>0</v>
      </c>
      <c r="Y134" s="263"/>
      <c r="Z134" s="263"/>
      <c r="AB134" s="265" t="str">
        <f t="shared" ref="AB134:AB165" si="23">B134&amp;C134</f>
        <v>TungstenGanzhou Huaxing Tungsten Products Co., Ltd.</v>
      </c>
    </row>
    <row r="135" spans="1:28" s="264" customFormat="1" ht="25.5">
      <c r="A135" s="207"/>
      <c r="B135" s="208" t="s">
        <v>1133</v>
      </c>
      <c r="C135" s="212" t="s">
        <v>150</v>
      </c>
      <c r="D135" s="270"/>
      <c r="E135" s="208" t="s">
        <v>2456</v>
      </c>
      <c r="F135" s="208" t="s">
        <v>801</v>
      </c>
      <c r="G135" s="208" t="s">
        <v>13320</v>
      </c>
      <c r="H135" s="209"/>
      <c r="I135" s="210" t="s">
        <v>1842</v>
      </c>
      <c r="J135" s="210" t="s">
        <v>1768</v>
      </c>
      <c r="K135" s="260"/>
      <c r="L135" s="260"/>
      <c r="M135" s="260"/>
      <c r="N135" s="260"/>
      <c r="O135" s="260"/>
      <c r="P135" s="211"/>
      <c r="Q135" s="261"/>
      <c r="R135" s="208" t="str">
        <f ca="1">IF(ISERROR($V135),"",OFFSET('Smelter Look-up'!$C$4,$V135-4,0)&amp;"")</f>
        <v>Kennametal Fallon</v>
      </c>
      <c r="S135" s="215" t="str">
        <f t="shared" ca="1" si="21"/>
        <v>US</v>
      </c>
      <c r="T135" s="215" t="str">
        <f ca="1">IF(B135="","",IF(ISERROR(MATCH($J135,SorP!$B$1:$B$6230,0)),"",INDIRECT("'SorP'!$A$"&amp;MATCH($J135,SorP!$B$1:$B$6230,0))))</f>
        <v>US-NV</v>
      </c>
      <c r="U135" s="231"/>
      <c r="V135" s="262">
        <f>IF(C135="",NA(),IF(OR(C135="Smelter not listed",C135="Smelter not yet identified"),MATCH($B135&amp;$D135,'Smelter Look-up'!$J:$J,0),MATCH($B135&amp;$C135,'Smelter Look-up'!$J:$J,0)))</f>
        <v>603</v>
      </c>
      <c r="W135" s="263"/>
      <c r="X135" s="263">
        <f t="shared" si="22"/>
        <v>0</v>
      </c>
      <c r="Y135" s="263"/>
      <c r="Z135" s="263"/>
      <c r="AB135" s="265" t="str">
        <f t="shared" si="23"/>
        <v>TungstenKennametal Fallon</v>
      </c>
    </row>
    <row r="136" spans="1:28" s="264" customFormat="1" ht="20.25">
      <c r="A136" s="207"/>
      <c r="B136" s="208" t="s">
        <v>1133</v>
      </c>
      <c r="C136" s="212" t="s">
        <v>15682</v>
      </c>
      <c r="D136" s="270"/>
      <c r="E136" s="208" t="s">
        <v>892</v>
      </c>
      <c r="F136" s="208" t="s">
        <v>15683</v>
      </c>
      <c r="G136" s="208" t="s">
        <v>13320</v>
      </c>
      <c r="H136" s="209"/>
      <c r="I136" s="210" t="s">
        <v>15684</v>
      </c>
      <c r="J136" s="210" t="s">
        <v>12241</v>
      </c>
      <c r="K136" s="260"/>
      <c r="L136" s="260"/>
      <c r="M136" s="260"/>
      <c r="N136" s="260"/>
      <c r="O136" s="260"/>
      <c r="P136" s="211"/>
      <c r="Q136" s="261"/>
      <c r="R136" s="208" t="str">
        <f ca="1">IF(ISERROR($V136),"",OFFSET('Smelter Look-up'!$C$4,$V136-4,0)&amp;"")</f>
        <v/>
      </c>
      <c r="S136" s="215" t="str">
        <f t="shared" ca="1" si="21"/>
        <v>VN</v>
      </c>
      <c r="T136" s="215" t="str">
        <f ca="1">IF(B136="","",IF(ISERROR(MATCH($J136,SorP!$B$1:$B$6230,0)),"",INDIRECT("'SorP'!$A$"&amp;MATCH($J136,SorP!$B$1:$B$6230,0))))</f>
        <v>VN-37</v>
      </c>
      <c r="U136" s="231"/>
      <c r="V136" s="262" t="e">
        <f>IF(C136="",NA(),IF(OR(C136="Smelter not listed",C136="Smelter not yet identified"),MATCH($B136&amp;$D136,'Smelter Look-up'!$J:$J,0),MATCH($B136&amp;$C136,'Smelter Look-up'!$J:$J,0)))</f>
        <v>#N/A</v>
      </c>
      <c r="W136" s="263"/>
      <c r="X136" s="263">
        <f t="shared" si="22"/>
        <v>0</v>
      </c>
      <c r="Y136" s="263"/>
      <c r="Z136" s="263"/>
      <c r="AB136" s="265" t="str">
        <f t="shared" si="23"/>
        <v>TungstenTejing (Vietnam) Tungsten Co., Ltd.</v>
      </c>
    </row>
    <row r="137" spans="1:28" s="264" customFormat="1" ht="20.25">
      <c r="A137" s="207"/>
      <c r="B137" s="208" t="s">
        <v>1133</v>
      </c>
      <c r="C137" s="212" t="s">
        <v>1844</v>
      </c>
      <c r="D137" s="270"/>
      <c r="E137" s="208" t="s">
        <v>1094</v>
      </c>
      <c r="F137" s="208" t="s">
        <v>802</v>
      </c>
      <c r="G137" s="208" t="s">
        <v>13320</v>
      </c>
      <c r="H137" s="209"/>
      <c r="I137" s="210" t="s">
        <v>1843</v>
      </c>
      <c r="J137" s="210" t="s">
        <v>2834</v>
      </c>
      <c r="K137" s="260"/>
      <c r="L137" s="260"/>
      <c r="M137" s="260"/>
      <c r="N137" s="260"/>
      <c r="O137" s="260"/>
      <c r="P137" s="211"/>
      <c r="Q137" s="261"/>
      <c r="R137" s="208" t="str">
        <f ca="1">IF(ISERROR($V137),"",OFFSET('Smelter Look-up'!$C$4,$V137-4,0)&amp;"")</f>
        <v>Wolfram Bergbau und Hutten AG</v>
      </c>
      <c r="S137" s="215" t="str">
        <f t="shared" ca="1" si="21"/>
        <v>AT</v>
      </c>
      <c r="T137" s="215" t="str">
        <f ca="1">IF(B137="","",IF(ISERROR(MATCH($J137,SorP!$B$1:$B$6230,0)),"",INDIRECT("'SorP'!$A$"&amp;MATCH($J137,SorP!$B$1:$B$6230,0))))</f>
        <v>AT-6</v>
      </c>
      <c r="U137" s="231"/>
      <c r="V137" s="262">
        <f>IF(C137="",NA(),IF(OR(C137="Smelter not listed",C137="Smelter not yet identified"),MATCH($B137&amp;$D137,'Smelter Look-up'!$J:$J,0),MATCH($B137&amp;$C137,'Smelter Look-up'!$J:$J,0)))</f>
        <v>621</v>
      </c>
      <c r="W137" s="263"/>
      <c r="X137" s="263">
        <f t="shared" si="22"/>
        <v>0</v>
      </c>
      <c r="Y137" s="263"/>
      <c r="Z137" s="263"/>
      <c r="AB137" s="265" t="str">
        <f t="shared" si="23"/>
        <v>TungstenWBH,Wolfram [Austria]</v>
      </c>
    </row>
    <row r="138" spans="1:28" s="264" customFormat="1" ht="20.25">
      <c r="A138" s="207"/>
      <c r="B138" s="208" t="s">
        <v>1133</v>
      </c>
      <c r="C138" s="212" t="s">
        <v>2563</v>
      </c>
      <c r="D138" s="270"/>
      <c r="E138" s="208" t="s">
        <v>1094</v>
      </c>
      <c r="F138" s="208" t="s">
        <v>802</v>
      </c>
      <c r="G138" s="208" t="s">
        <v>13320</v>
      </c>
      <c r="H138" s="209"/>
      <c r="I138" s="210" t="s">
        <v>1843</v>
      </c>
      <c r="J138" s="210" t="s">
        <v>2834</v>
      </c>
      <c r="K138" s="260"/>
      <c r="L138" s="260"/>
      <c r="M138" s="260"/>
      <c r="N138" s="260"/>
      <c r="O138" s="260"/>
      <c r="P138" s="211"/>
      <c r="Q138" s="261"/>
      <c r="R138" s="208" t="str">
        <f ca="1">IF(ISERROR($V138),"",OFFSET('Smelter Look-up'!$C$4,$V138-4,0)&amp;"")</f>
        <v>Wolfram Bergbau und Hutten AG</v>
      </c>
      <c r="S138" s="215" t="str">
        <f t="shared" ca="1" si="21"/>
        <v>AT</v>
      </c>
      <c r="T138" s="215" t="str">
        <f ca="1">IF(B138="","",IF(ISERROR(MATCH($J138,SorP!$B$1:$B$6230,0)),"",INDIRECT("'SorP'!$A$"&amp;MATCH($J138,SorP!$B$1:$B$6230,0))))</f>
        <v>AT-6</v>
      </c>
      <c r="U138" s="231"/>
      <c r="V138" s="262">
        <f>IF(C138="",NA(),IF(OR(C138="Smelter not listed",C138="Smelter not yet identified"),MATCH($B138&amp;$D138,'Smelter Look-up'!$J:$J,0),MATCH($B138&amp;$C138,'Smelter Look-up'!$J:$J,0)))</f>
        <v>622</v>
      </c>
      <c r="W138" s="263"/>
      <c r="X138" s="263">
        <f t="shared" si="22"/>
        <v>0</v>
      </c>
      <c r="Y138" s="263"/>
      <c r="Z138" s="263"/>
      <c r="AB138" s="265" t="str">
        <f t="shared" si="23"/>
        <v>TungstenWolfram Bergbau und Hutten AG</v>
      </c>
    </row>
    <row r="139" spans="1:28" s="264" customFormat="1" ht="20.25">
      <c r="A139" s="207"/>
      <c r="B139" s="208" t="s">
        <v>1133</v>
      </c>
      <c r="C139" s="212" t="s">
        <v>1383</v>
      </c>
      <c r="D139" s="270"/>
      <c r="E139" s="208" t="s">
        <v>1100</v>
      </c>
      <c r="F139" s="208" t="s">
        <v>803</v>
      </c>
      <c r="G139" s="208" t="s">
        <v>13320</v>
      </c>
      <c r="H139" s="209"/>
      <c r="I139" s="210" t="s">
        <v>1846</v>
      </c>
      <c r="J139" s="210" t="s">
        <v>13698</v>
      </c>
      <c r="K139" s="260"/>
      <c r="L139" s="260"/>
      <c r="M139" s="260"/>
      <c r="N139" s="260"/>
      <c r="O139" s="260"/>
      <c r="P139" s="211"/>
      <c r="Q139" s="261"/>
      <c r="R139" s="208" t="str">
        <f ca="1">IF(ISERROR($V139),"",OFFSET('Smelter Look-up'!$C$4,$V139-4,0)&amp;"")</f>
        <v>Xiamen Tungsten Co., Ltd.</v>
      </c>
      <c r="S139" s="215" t="str">
        <f t="shared" ca="1" si="21"/>
        <v>CN</v>
      </c>
      <c r="T139" s="215" t="str">
        <f ca="1">IF(B139="","",IF(ISERROR(MATCH($J139,SorP!$B$1:$B$6230,0)),"",INDIRECT("'SorP'!$A$"&amp;MATCH($J139,SorP!$B$1:$B$6230,0))))</f>
        <v>CN-FJ</v>
      </c>
      <c r="U139" s="231"/>
      <c r="V139" s="262">
        <f>IF(C139="",NA(),IF(OR(C139="Smelter not listed",C139="Smelter not yet identified"),MATCH($B139&amp;$D139,'Smelter Look-up'!$J:$J,0),MATCH($B139&amp;$C139,'Smelter Look-up'!$J:$J,0)))</f>
        <v>626</v>
      </c>
      <c r="W139" s="263"/>
      <c r="X139" s="263">
        <f t="shared" si="22"/>
        <v>0</v>
      </c>
      <c r="Y139" s="263"/>
      <c r="Z139" s="263"/>
      <c r="AB139" s="265" t="str">
        <f t="shared" si="23"/>
        <v>TungstenXiamen Tungsten Co., Ltd.</v>
      </c>
    </row>
    <row r="140" spans="1:28" s="264" customFormat="1" ht="20.25">
      <c r="A140" s="207"/>
      <c r="B140" s="208" t="s">
        <v>1133</v>
      </c>
      <c r="C140" s="212" t="s">
        <v>152</v>
      </c>
      <c r="D140" s="270"/>
      <c r="E140" s="208" t="s">
        <v>1100</v>
      </c>
      <c r="F140" s="208" t="s">
        <v>141</v>
      </c>
      <c r="G140" s="208" t="s">
        <v>13320</v>
      </c>
      <c r="H140" s="209"/>
      <c r="I140" s="210" t="s">
        <v>1786</v>
      </c>
      <c r="J140" s="210" t="s">
        <v>13699</v>
      </c>
      <c r="K140" s="260"/>
      <c r="L140" s="260"/>
      <c r="M140" s="260"/>
      <c r="N140" s="260"/>
      <c r="O140" s="260"/>
      <c r="P140" s="211"/>
      <c r="Q140" s="261"/>
      <c r="R140" s="208" t="str">
        <f ca="1">IF(ISERROR($V140),"",OFFSET('Smelter Look-up'!$C$4,$V140-4,0)&amp;"")</f>
        <v>Jiangxi Yaosheng Tungsten Co., Ltd.</v>
      </c>
      <c r="S140" s="215" t="str">
        <f t="shared" ca="1" si="21"/>
        <v>CN</v>
      </c>
      <c r="T140" s="215" t="str">
        <f ca="1">IF(B140="","",IF(ISERROR(MATCH($J140,SorP!$B$1:$B$6230,0)),"",INDIRECT("'SorP'!$A$"&amp;MATCH($J140,SorP!$B$1:$B$6230,0))))</f>
        <v>CN-JX</v>
      </c>
      <c r="U140" s="231"/>
      <c r="V140" s="262">
        <f>IF(C140="",NA(),IF(OR(C140="Smelter not listed",C140="Smelter not yet identified"),MATCH($B140&amp;$D140,'Smelter Look-up'!$J:$J,0),MATCH($B140&amp;$C140,'Smelter Look-up'!$J:$J,0)))</f>
        <v>600</v>
      </c>
      <c r="W140" s="263"/>
      <c r="X140" s="263">
        <f t="shared" si="22"/>
        <v>0</v>
      </c>
      <c r="Y140" s="263"/>
      <c r="Z140" s="263"/>
      <c r="AB140" s="265" t="str">
        <f t="shared" si="23"/>
        <v>TungstenJiangxi Yaosheng Tungsten Co., Ltd.</v>
      </c>
    </row>
    <row r="141" spans="1:28" s="264" customFormat="1" ht="20.25">
      <c r="A141" s="207"/>
      <c r="B141" s="208" t="s">
        <v>1133</v>
      </c>
      <c r="C141" s="212" t="s">
        <v>153</v>
      </c>
      <c r="D141" s="270"/>
      <c r="E141" s="208" t="s">
        <v>1100</v>
      </c>
      <c r="F141" s="208" t="s">
        <v>142</v>
      </c>
      <c r="G141" s="208" t="s">
        <v>13320</v>
      </c>
      <c r="H141" s="209"/>
      <c r="I141" s="210" t="s">
        <v>1786</v>
      </c>
      <c r="J141" s="210" t="s">
        <v>13699</v>
      </c>
      <c r="K141" s="260"/>
      <c r="L141" s="260"/>
      <c r="M141" s="260"/>
      <c r="N141" s="260"/>
      <c r="O141" s="260"/>
      <c r="P141" s="211"/>
      <c r="Q141" s="261"/>
      <c r="R141" s="208" t="str">
        <f ca="1">IF(ISERROR($V141),"",OFFSET('Smelter Look-up'!$C$4,$V141-4,0)&amp;"")</f>
        <v>Jiangxi Xinsheng Tungsten Industry Co., Ltd.</v>
      </c>
      <c r="S141" s="215" t="str">
        <f t="shared" ca="1" si="21"/>
        <v>CN</v>
      </c>
      <c r="T141" s="215" t="str">
        <f ca="1">IF(B141="","",IF(ISERROR(MATCH($J141,SorP!$B$1:$B$6230,0)),"",INDIRECT("'SorP'!$A$"&amp;MATCH($J141,SorP!$B$1:$B$6230,0))))</f>
        <v>CN-JX</v>
      </c>
      <c r="U141" s="231"/>
      <c r="V141" s="262">
        <f>IF(C141="",NA(),IF(OR(C141="Smelter not listed",C141="Smelter not yet identified"),MATCH($B141&amp;$D141,'Smelter Look-up'!$J:$J,0),MATCH($B141&amp;$C141,'Smelter Look-up'!$J:$J,0)))</f>
        <v>599</v>
      </c>
      <c r="W141" s="263"/>
      <c r="X141" s="263">
        <f t="shared" si="22"/>
        <v>0</v>
      </c>
      <c r="Y141" s="263"/>
      <c r="Z141" s="263"/>
      <c r="AB141" s="265" t="str">
        <f t="shared" si="23"/>
        <v>TungstenJiangxi Xinsheng Tungsten Industry Co., Ltd.</v>
      </c>
    </row>
    <row r="142" spans="1:28" s="264" customFormat="1" ht="25.5">
      <c r="A142" s="207"/>
      <c r="B142" s="208" t="s">
        <v>1133</v>
      </c>
      <c r="C142" s="212" t="s">
        <v>154</v>
      </c>
      <c r="D142" s="270"/>
      <c r="E142" s="208" t="s">
        <v>1100</v>
      </c>
      <c r="F142" s="208" t="s">
        <v>143</v>
      </c>
      <c r="G142" s="208" t="s">
        <v>13320</v>
      </c>
      <c r="H142" s="209"/>
      <c r="I142" s="210" t="s">
        <v>1848</v>
      </c>
      <c r="J142" s="210" t="s">
        <v>13699</v>
      </c>
      <c r="K142" s="260"/>
      <c r="L142" s="260"/>
      <c r="M142" s="260"/>
      <c r="N142" s="260"/>
      <c r="O142" s="260"/>
      <c r="P142" s="211"/>
      <c r="Q142" s="261"/>
      <c r="R142" s="208" t="str">
        <f ca="1">IF(ISERROR($V142),"",OFFSET('Smelter Look-up'!$C$4,$V142-4,0)&amp;"")</f>
        <v>Jiangxi Tonggu Non-ferrous Metallurgical &amp; Chemical Co., Ltd.</v>
      </c>
      <c r="S142" s="215" t="str">
        <f t="shared" ca="1" si="21"/>
        <v>CN</v>
      </c>
      <c r="T142" s="215" t="str">
        <f ca="1">IF(B142="","",IF(ISERROR(MATCH($J142,SorP!$B$1:$B$6230,0)),"",INDIRECT("'SorP'!$A$"&amp;MATCH($J142,SorP!$B$1:$B$6230,0))))</f>
        <v>CN-JX</v>
      </c>
      <c r="U142" s="231"/>
      <c r="V142" s="262">
        <f>IF(C142="",NA(),IF(OR(C142="Smelter not listed",C142="Smelter not yet identified"),MATCH($B142&amp;$D142,'Smelter Look-up'!$J:$J,0),MATCH($B142&amp;$C142,'Smelter Look-up'!$J:$J,0)))</f>
        <v>596</v>
      </c>
      <c r="W142" s="263"/>
      <c r="X142" s="263">
        <f t="shared" si="22"/>
        <v>0</v>
      </c>
      <c r="Y142" s="263"/>
      <c r="Z142" s="263"/>
      <c r="AB142" s="265" t="str">
        <f t="shared" si="23"/>
        <v>TungstenJiangxi Tonggu Non-ferrous Metallurgical &amp; Chemical Co., Ltd.</v>
      </c>
    </row>
    <row r="143" spans="1:28" s="264" customFormat="1" ht="20.25">
      <c r="A143" s="207"/>
      <c r="B143" s="208" t="s">
        <v>1133</v>
      </c>
      <c r="C143" s="212" t="s">
        <v>155</v>
      </c>
      <c r="D143" s="270"/>
      <c r="E143" s="208" t="s">
        <v>1100</v>
      </c>
      <c r="F143" s="208" t="s">
        <v>144</v>
      </c>
      <c r="G143" s="208" t="s">
        <v>13320</v>
      </c>
      <c r="H143" s="209"/>
      <c r="I143" s="210" t="s">
        <v>1849</v>
      </c>
      <c r="J143" s="210" t="s">
        <v>13708</v>
      </c>
      <c r="K143" s="260"/>
      <c r="L143" s="260"/>
      <c r="M143" s="260"/>
      <c r="N143" s="260"/>
      <c r="O143" s="260"/>
      <c r="P143" s="211"/>
      <c r="Q143" s="261"/>
      <c r="R143" s="208" t="str">
        <f ca="1">IF(ISERROR($V143),"",OFFSET('Smelter Look-up'!$C$4,$V143-4,0)&amp;"")</f>
        <v>Malipo Haiyu Tungsten Co., Ltd.</v>
      </c>
      <c r="S143" s="215" t="str">
        <f t="shared" ca="1" si="21"/>
        <v>CN</v>
      </c>
      <c r="T143" s="215" t="str">
        <f ca="1">IF(B143="","",IF(ISERROR(MATCH($J143,SorP!$B$1:$B$6230,0)),"",INDIRECT("'SorP'!$A$"&amp;MATCH($J143,SorP!$B$1:$B$6230,0))))</f>
        <v>CN-YN</v>
      </c>
      <c r="U143" s="231"/>
      <c r="V143" s="262">
        <f>IF(C143="",NA(),IF(OR(C143="Smelter not listed",C143="Smelter not yet identified"),MATCH($B143&amp;$D143,'Smelter Look-up'!$J:$J,0),MATCH($B143&amp;$C143,'Smelter Look-up'!$J:$J,0)))</f>
        <v>608</v>
      </c>
      <c r="W143" s="263"/>
      <c r="X143" s="263">
        <f t="shared" si="22"/>
        <v>0</v>
      </c>
      <c r="Y143" s="263"/>
      <c r="Z143" s="263"/>
      <c r="AB143" s="265" t="str">
        <f t="shared" si="23"/>
        <v>TungstenMalipo Haiyu Tungsten Co., Ltd.</v>
      </c>
    </row>
    <row r="144" spans="1:28" s="264" customFormat="1" ht="20.25">
      <c r="A144" s="207"/>
      <c r="B144" s="208" t="s">
        <v>1133</v>
      </c>
      <c r="C144" s="212" t="s">
        <v>156</v>
      </c>
      <c r="D144" s="270"/>
      <c r="E144" s="208" t="s">
        <v>1100</v>
      </c>
      <c r="F144" s="208" t="s">
        <v>145</v>
      </c>
      <c r="G144" s="208" t="s">
        <v>13320</v>
      </c>
      <c r="H144" s="209"/>
      <c r="I144" s="210" t="s">
        <v>1846</v>
      </c>
      <c r="J144" s="210" t="s">
        <v>13698</v>
      </c>
      <c r="K144" s="260"/>
      <c r="L144" s="260"/>
      <c r="M144" s="260"/>
      <c r="N144" s="260"/>
      <c r="O144" s="260"/>
      <c r="P144" s="211"/>
      <c r="Q144" s="261"/>
      <c r="R144" s="208" t="str">
        <f ca="1">IF(ISERROR($V144),"",OFFSET('Smelter Look-up'!$C$4,$V144-4,0)&amp;"")</f>
        <v>Xiamen Tungsten (H.C.) Co., Ltd.</v>
      </c>
      <c r="S144" s="215" t="str">
        <f t="shared" ca="1" si="21"/>
        <v>CN</v>
      </c>
      <c r="T144" s="215" t="str">
        <f ca="1">IF(B144="","",IF(ISERROR(MATCH($J144,SorP!$B$1:$B$6230,0)),"",INDIRECT("'SorP'!$A$"&amp;MATCH($J144,SorP!$B$1:$B$6230,0))))</f>
        <v>CN-FJ</v>
      </c>
      <c r="U144" s="231"/>
      <c r="V144" s="262">
        <f>IF(C144="",NA(),IF(OR(C144="Smelter not listed",C144="Smelter not yet identified"),MATCH($B144&amp;$D144,'Smelter Look-up'!$J:$J,0),MATCH($B144&amp;$C144,'Smelter Look-up'!$J:$J,0)))</f>
        <v>625</v>
      </c>
      <c r="W144" s="263"/>
      <c r="X144" s="263">
        <f t="shared" si="22"/>
        <v>0</v>
      </c>
      <c r="Y144" s="263"/>
      <c r="Z144" s="263"/>
      <c r="AB144" s="265" t="str">
        <f t="shared" si="23"/>
        <v>TungstenXiamen Tungsten (H.C.) Co., Ltd.</v>
      </c>
    </row>
    <row r="145" spans="1:28" s="264" customFormat="1" ht="20.25">
      <c r="A145" s="207"/>
      <c r="B145" s="208" t="s">
        <v>1133</v>
      </c>
      <c r="C145" s="212" t="s">
        <v>157</v>
      </c>
      <c r="D145" s="270"/>
      <c r="E145" s="208" t="s">
        <v>1100</v>
      </c>
      <c r="F145" s="208" t="s">
        <v>138</v>
      </c>
      <c r="G145" s="208" t="s">
        <v>13320</v>
      </c>
      <c r="H145" s="209"/>
      <c r="I145" s="210" t="s">
        <v>1851</v>
      </c>
      <c r="J145" s="210" t="s">
        <v>13699</v>
      </c>
      <c r="K145" s="260"/>
      <c r="L145" s="260"/>
      <c r="M145" s="260"/>
      <c r="N145" s="260"/>
      <c r="O145" s="260"/>
      <c r="P145" s="211"/>
      <c r="Q145" s="261"/>
      <c r="R145" s="208" t="str">
        <f ca="1">IF(ISERROR($V145),"",OFFSET('Smelter Look-up'!$C$4,$V145-4,0)&amp;"")</f>
        <v>Jiangxi Gan Bei Tungsten Co., Ltd.</v>
      </c>
      <c r="S145" s="215" t="str">
        <f t="shared" ca="1" si="21"/>
        <v>CN</v>
      </c>
      <c r="T145" s="215" t="str">
        <f ca="1">IF(B145="","",IF(ISERROR(MATCH($J145,SorP!$B$1:$B$6230,0)),"",INDIRECT("'SorP'!$A$"&amp;MATCH($J145,SorP!$B$1:$B$6230,0))))</f>
        <v>CN-JX</v>
      </c>
      <c r="U145" s="231"/>
      <c r="V145" s="262">
        <f>IF(C145="",NA(),IF(OR(C145="Smelter not listed",C145="Smelter not yet identified"),MATCH($B145&amp;$D145,'Smelter Look-up'!$J:$J,0),MATCH($B145&amp;$C145,'Smelter Look-up'!$J:$J,0)))</f>
        <v>594</v>
      </c>
      <c r="W145" s="263"/>
      <c r="X145" s="263">
        <f t="shared" si="22"/>
        <v>0</v>
      </c>
      <c r="Y145" s="263"/>
      <c r="Z145" s="263"/>
      <c r="AB145" s="265" t="str">
        <f t="shared" si="23"/>
        <v>TungstenJiangxi Gan Bei Tungsten Co., Ltd.</v>
      </c>
    </row>
    <row r="146" spans="1:28" s="264" customFormat="1" ht="20.25">
      <c r="A146" s="207"/>
      <c r="B146" s="208" t="s">
        <v>1133</v>
      </c>
      <c r="C146" s="212" t="s">
        <v>392</v>
      </c>
      <c r="D146" s="270"/>
      <c r="E146" s="208" t="s">
        <v>1100</v>
      </c>
      <c r="F146" s="208" t="s">
        <v>393</v>
      </c>
      <c r="G146" s="208" t="s">
        <v>13320</v>
      </c>
      <c r="H146" s="209"/>
      <c r="I146" s="210" t="s">
        <v>1786</v>
      </c>
      <c r="J146" s="210" t="s">
        <v>13699</v>
      </c>
      <c r="K146" s="260"/>
      <c r="L146" s="260"/>
      <c r="M146" s="260"/>
      <c r="N146" s="260"/>
      <c r="O146" s="260"/>
      <c r="P146" s="211"/>
      <c r="Q146" s="261"/>
      <c r="R146" s="208" t="str">
        <f ca="1">IF(ISERROR($V146),"",OFFSET('Smelter Look-up'!$C$4,$V146-4,0)&amp;"")</f>
        <v>Ganzhou Seadragon W &amp; Mo Co., Ltd.</v>
      </c>
      <c r="S146" s="215" t="str">
        <f t="shared" ca="1" si="21"/>
        <v>CN</v>
      </c>
      <c r="T146" s="215" t="str">
        <f ca="1">IF(B146="","",IF(ISERROR(MATCH($J146,SorP!$B$1:$B$6230,0)),"",INDIRECT("'SorP'!$A$"&amp;MATCH($J146,SorP!$B$1:$B$6230,0))))</f>
        <v>CN-JX</v>
      </c>
      <c r="U146" s="231"/>
      <c r="V146" s="262">
        <f>IF(C146="",NA(),IF(OR(C146="Smelter not listed",C146="Smelter not yet identified"),MATCH($B146&amp;$D146,'Smelter Look-up'!$J:$J,0),MATCH($B146&amp;$C146,'Smelter Look-up'!$J:$J,0)))</f>
        <v>578</v>
      </c>
      <c r="W146" s="263"/>
      <c r="X146" s="263">
        <f t="shared" si="22"/>
        <v>0</v>
      </c>
      <c r="Y146" s="263"/>
      <c r="Z146" s="263"/>
      <c r="AB146" s="265" t="str">
        <f t="shared" si="23"/>
        <v>TungstenGanzhou Seadragon W &amp; Mo Co., Ltd.</v>
      </c>
    </row>
    <row r="147" spans="1:28" s="264" customFormat="1" ht="20.25">
      <c r="A147" s="207"/>
      <c r="B147" s="208" t="s">
        <v>1133</v>
      </c>
      <c r="C147" s="212" t="s">
        <v>13945</v>
      </c>
      <c r="D147" s="270"/>
      <c r="E147" s="208" t="s">
        <v>892</v>
      </c>
      <c r="F147" s="208" t="s">
        <v>13960</v>
      </c>
      <c r="G147" s="208" t="s">
        <v>13320</v>
      </c>
      <c r="H147" s="209"/>
      <c r="I147" s="210" t="s">
        <v>13970</v>
      </c>
      <c r="J147" s="210" t="s">
        <v>1852</v>
      </c>
      <c r="K147" s="260"/>
      <c r="L147" s="260"/>
      <c r="M147" s="260"/>
      <c r="N147" s="260"/>
      <c r="O147" s="260"/>
      <c r="P147" s="211"/>
      <c r="Q147" s="261"/>
      <c r="R147" s="208" t="str">
        <f ca="1">IF(ISERROR($V147),"",OFFSET('Smelter Look-up'!$C$4,$V147-4,0)&amp;"")</f>
        <v>Asia Tungsten Products Vietnam Ltd.</v>
      </c>
      <c r="S147" s="215" t="str">
        <f t="shared" ca="1" si="21"/>
        <v>VN</v>
      </c>
      <c r="T147" s="215" t="str">
        <f ca="1">IF(B147="","",IF(ISERROR(MATCH($J147,SorP!$B$1:$B$6230,0)),"",INDIRECT("'SorP'!$A$"&amp;MATCH($J147,SorP!$B$1:$B$6230,0))))</f>
        <v>VN-HP</v>
      </c>
      <c r="U147" s="231"/>
      <c r="V147" s="262">
        <f>IF(C147="",NA(),IF(OR(C147="Smelter not listed",C147="Smelter not yet identified"),MATCH($B147&amp;$D147,'Smelter Look-up'!$J:$J,0),MATCH($B147&amp;$C147,'Smelter Look-up'!$J:$J,0)))</f>
        <v>562</v>
      </c>
      <c r="W147" s="263"/>
      <c r="X147" s="263">
        <f t="shared" si="22"/>
        <v>0</v>
      </c>
      <c r="Y147" s="263"/>
      <c r="Z147" s="263"/>
      <c r="AB147" s="265" t="str">
        <f t="shared" si="23"/>
        <v>TungstenAsia Tungsten Products Vietnam Ltd.</v>
      </c>
    </row>
    <row r="148" spans="1:28" s="264" customFormat="1" ht="25.5">
      <c r="A148" s="207"/>
      <c r="B148" s="208" t="s">
        <v>1133</v>
      </c>
      <c r="C148" s="212" t="s">
        <v>1405</v>
      </c>
      <c r="D148" s="270"/>
      <c r="E148" s="208" t="s">
        <v>1100</v>
      </c>
      <c r="F148" s="208" t="s">
        <v>1406</v>
      </c>
      <c r="G148" s="208" t="s">
        <v>13320</v>
      </c>
      <c r="H148" s="209"/>
      <c r="I148" s="210" t="s">
        <v>1787</v>
      </c>
      <c r="J148" s="210" t="s">
        <v>13703</v>
      </c>
      <c r="K148" s="260"/>
      <c r="L148" s="260"/>
      <c r="M148" s="260"/>
      <c r="N148" s="260"/>
      <c r="O148" s="260"/>
      <c r="P148" s="211"/>
      <c r="Q148" s="261"/>
      <c r="R148" s="208" t="str">
        <f ca="1">IF(ISERROR($V148),"",OFFSET('Smelter Look-up'!$C$4,$V148-4,0)&amp;"")</f>
        <v>Chenzhou Diamond Tungsten Products Co., Ltd.</v>
      </c>
      <c r="S148" s="215" t="str">
        <f t="shared" ca="1" si="21"/>
        <v>CN</v>
      </c>
      <c r="T148" s="215" t="str">
        <f ca="1">IF(B148="","",IF(ISERROR(MATCH($J148,SorP!$B$1:$B$6230,0)),"",INDIRECT("'SorP'!$A$"&amp;MATCH($J148,SorP!$B$1:$B$6230,0))))</f>
        <v>CN-HN</v>
      </c>
      <c r="U148" s="231"/>
      <c r="V148" s="262">
        <f>IF(C148="",NA(),IF(OR(C148="Smelter not listed",C148="Smelter not yet identified"),MATCH($B148&amp;$D148,'Smelter Look-up'!$J:$J,0),MATCH($B148&amp;$C148,'Smelter Look-up'!$J:$J,0)))</f>
        <v>566</v>
      </c>
      <c r="W148" s="263"/>
      <c r="X148" s="263">
        <f t="shared" si="22"/>
        <v>0</v>
      </c>
      <c r="Y148" s="263"/>
      <c r="Z148" s="263"/>
      <c r="AB148" s="265" t="str">
        <f t="shared" si="23"/>
        <v>TungstenChenzhou Diamond Tungsten Products Co., Ltd.</v>
      </c>
    </row>
    <row r="149" spans="1:28" s="264" customFormat="1" ht="20.25">
      <c r="A149" s="207"/>
      <c r="B149" s="208" t="s">
        <v>1133</v>
      </c>
      <c r="C149" s="212" t="s">
        <v>2560</v>
      </c>
      <c r="D149" s="270"/>
      <c r="E149" s="208" t="s">
        <v>1101</v>
      </c>
      <c r="F149" s="208" t="s">
        <v>1428</v>
      </c>
      <c r="G149" s="208" t="s">
        <v>13320</v>
      </c>
      <c r="H149" s="209"/>
      <c r="I149" s="210" t="s">
        <v>1760</v>
      </c>
      <c r="J149" s="210" t="s">
        <v>4270</v>
      </c>
      <c r="K149" s="260"/>
      <c r="L149" s="260"/>
      <c r="M149" s="260"/>
      <c r="N149" s="260"/>
      <c r="O149" s="260"/>
      <c r="P149" s="211"/>
      <c r="Q149" s="261"/>
      <c r="R149" s="208" t="str">
        <f ca="1">IF(ISERROR($V149),"",OFFSET('Smelter Look-up'!$C$4,$V149-4,0)&amp;"")</f>
        <v>H.C. Starck Tungsten GmbH</v>
      </c>
      <c r="S149" s="215" t="str">
        <f t="shared" ca="1" si="21"/>
        <v>DE</v>
      </c>
      <c r="T149" s="215" t="str">
        <f ca="1">IF(B149="","",IF(ISERROR(MATCH($J149,SorP!$B$1:$B$6230,0)),"",INDIRECT("'SorP'!$A$"&amp;MATCH($J149,SorP!$B$1:$B$6230,0))))</f>
        <v>DE-NI</v>
      </c>
      <c r="U149" s="231"/>
      <c r="V149" s="262">
        <f>IF(C149="",NA(),IF(OR(C149="Smelter not listed",C149="Smelter not yet identified"),MATCH($B149&amp;$D149,'Smelter Look-up'!$J:$J,0),MATCH($B149&amp;$C149,'Smelter Look-up'!$J:$J,0)))</f>
        <v>584</v>
      </c>
      <c r="W149" s="263"/>
      <c r="X149" s="263">
        <f t="shared" si="22"/>
        <v>0</v>
      </c>
      <c r="Y149" s="263"/>
      <c r="Z149" s="263"/>
      <c r="AB149" s="265" t="str">
        <f t="shared" si="23"/>
        <v>TungstenH.C. Starck Tungsten GmbH</v>
      </c>
    </row>
    <row r="150" spans="1:28" s="264" customFormat="1" ht="20.25">
      <c r="A150" s="207"/>
      <c r="B150" s="208" t="s">
        <v>1133</v>
      </c>
      <c r="C150" s="212" t="s">
        <v>2357</v>
      </c>
      <c r="D150" s="270"/>
      <c r="E150" s="208" t="s">
        <v>1101</v>
      </c>
      <c r="F150" s="208" t="s">
        <v>1429</v>
      </c>
      <c r="G150" s="208" t="s">
        <v>13320</v>
      </c>
      <c r="H150" s="209"/>
      <c r="I150" s="210" t="s">
        <v>1761</v>
      </c>
      <c r="J150" s="210" t="s">
        <v>1550</v>
      </c>
      <c r="K150" s="260"/>
      <c r="L150" s="260"/>
      <c r="M150" s="260"/>
      <c r="N150" s="260"/>
      <c r="O150" s="260"/>
      <c r="P150" s="211"/>
      <c r="Q150" s="261"/>
      <c r="R150" s="208" t="str">
        <f ca="1">IF(ISERROR($V150),"",OFFSET('Smelter Look-up'!$C$4,$V150-4,0)&amp;"")</f>
        <v>TANIOBIS Smelting GmbH &amp; Co. KG</v>
      </c>
      <c r="S150" s="215" t="str">
        <f t="shared" ca="1" si="21"/>
        <v>DE</v>
      </c>
      <c r="T150" s="215" t="str">
        <f ca="1">IF(B150="","",IF(ISERROR(MATCH($J150,SorP!$B$1:$B$6230,0)),"",INDIRECT("'SorP'!$A$"&amp;MATCH($J150,SorP!$B$1:$B$6230,0))))</f>
        <v>DE-BW</v>
      </c>
      <c r="U150" s="231"/>
      <c r="V150" s="262">
        <f>IF(C150="",NA(),IF(OR(C150="Smelter not listed",C150="Smelter not yet identified"),MATCH($B150&amp;$D150,'Smelter Look-up'!$J:$J,0),MATCH($B150&amp;$C150,'Smelter Look-up'!$J:$J,0)))</f>
        <v>583</v>
      </c>
      <c r="W150" s="263"/>
      <c r="X150" s="263">
        <f t="shared" si="22"/>
        <v>0</v>
      </c>
      <c r="Y150" s="263"/>
      <c r="Z150" s="263"/>
      <c r="AB150" s="265" t="str">
        <f t="shared" si="23"/>
        <v>TungstenH.C. Starck Smelting GmbH &amp; Co. KG</v>
      </c>
    </row>
    <row r="151" spans="1:28" s="264" customFormat="1" ht="20.25">
      <c r="A151" s="207"/>
      <c r="B151" s="208" t="s">
        <v>1133</v>
      </c>
      <c r="C151" s="212" t="s">
        <v>13907</v>
      </c>
      <c r="D151" s="270"/>
      <c r="E151" s="208" t="s">
        <v>892</v>
      </c>
      <c r="F151" s="208" t="s">
        <v>1432</v>
      </c>
      <c r="G151" s="208" t="s">
        <v>13320</v>
      </c>
      <c r="H151" s="209"/>
      <c r="I151" s="210" t="s">
        <v>1853</v>
      </c>
      <c r="J151" s="210" t="s">
        <v>12213</v>
      </c>
      <c r="K151" s="260"/>
      <c r="L151" s="260"/>
      <c r="M151" s="260"/>
      <c r="N151" s="260"/>
      <c r="O151" s="260"/>
      <c r="P151" s="211"/>
      <c r="Q151" s="261"/>
      <c r="R151" s="208" t="str">
        <f ca="1">IF(ISERROR($V151),"",OFFSET('Smelter Look-up'!$C$4,$V151-4,0)&amp;"")</f>
        <v>Masan High-Tech Materials</v>
      </c>
      <c r="S151" s="215" t="str">
        <f t="shared" ca="1" si="21"/>
        <v>VN</v>
      </c>
      <c r="T151" s="215" t="str">
        <f ca="1">IF(B151="","",IF(ISERROR(MATCH($J151,SorP!$B$1:$B$6230,0)),"",INDIRECT("'SorP'!$A$"&amp;MATCH($J151,SorP!$B$1:$B$6230,0))))</f>
        <v>VN-69</v>
      </c>
      <c r="U151" s="231"/>
      <c r="V151" s="262">
        <f>IF(C151="",NA(),IF(OR(C151="Smelter not listed",C151="Smelter not yet identified"),MATCH($B151&amp;$D151,'Smelter Look-up'!$J:$J,0),MATCH($B151&amp;$C151,'Smelter Look-up'!$J:$J,0)))</f>
        <v>610</v>
      </c>
      <c r="W151" s="263"/>
      <c r="X151" s="263">
        <f t="shared" si="22"/>
        <v>0</v>
      </c>
      <c r="Y151" s="263"/>
      <c r="Z151" s="263"/>
      <c r="AB151" s="265" t="str">
        <f t="shared" si="23"/>
        <v>TungstenMasan Tungsten Chemical LLC (MTC)</v>
      </c>
    </row>
    <row r="152" spans="1:28" s="264" customFormat="1" ht="25.5">
      <c r="A152" s="207"/>
      <c r="B152" s="208" t="s">
        <v>1133</v>
      </c>
      <c r="C152" s="212" t="s">
        <v>1430</v>
      </c>
      <c r="D152" s="270"/>
      <c r="E152" s="208" t="s">
        <v>1100</v>
      </c>
      <c r="F152" s="208" t="s">
        <v>1431</v>
      </c>
      <c r="G152" s="208" t="s">
        <v>13320</v>
      </c>
      <c r="H152" s="209"/>
      <c r="I152" s="210" t="s">
        <v>1786</v>
      </c>
      <c r="J152" s="210" t="s">
        <v>13699</v>
      </c>
      <c r="K152" s="260"/>
      <c r="L152" s="260"/>
      <c r="M152" s="260"/>
      <c r="N152" s="260"/>
      <c r="O152" s="260"/>
      <c r="P152" s="211"/>
      <c r="Q152" s="261"/>
      <c r="R152" s="208" t="str">
        <f ca="1">IF(ISERROR($V152),"",OFFSET('Smelter Look-up'!$C$4,$V152-4,0)&amp;"")</f>
        <v>Jiangwu H.C. Starck Tungsten Products Co., Ltd.</v>
      </c>
      <c r="S152" s="215" t="str">
        <f t="shared" ca="1" si="21"/>
        <v>CN</v>
      </c>
      <c r="T152" s="215" t="str">
        <f ca="1">IF(B152="","",IF(ISERROR(MATCH($J152,SorP!$B$1:$B$6230,0)),"",INDIRECT("'SorP'!$A$"&amp;MATCH($J152,SorP!$B$1:$B$6230,0))))</f>
        <v>CN-JX</v>
      </c>
      <c r="U152" s="231"/>
      <c r="V152" s="262">
        <f>IF(C152="",NA(),IF(OR(C152="Smelter not listed",C152="Smelter not yet identified"),MATCH($B152&amp;$D152,'Smelter Look-up'!$J:$J,0),MATCH($B152&amp;$C152,'Smelter Look-up'!$J:$J,0)))</f>
        <v>593</v>
      </c>
      <c r="W152" s="263"/>
      <c r="X152" s="263">
        <f t="shared" si="22"/>
        <v>0</v>
      </c>
      <c r="Y152" s="263"/>
      <c r="Z152" s="263"/>
      <c r="AB152" s="265" t="str">
        <f t="shared" si="23"/>
        <v>TungstenJiangwu H.C. Starck Tungsten Products Co., Ltd.</v>
      </c>
    </row>
    <row r="153" spans="1:28" s="264" customFormat="1" ht="25.5">
      <c r="A153" s="207"/>
      <c r="B153" s="208" t="s">
        <v>1133</v>
      </c>
      <c r="C153" s="212" t="s">
        <v>15685</v>
      </c>
      <c r="D153" s="270"/>
      <c r="E153" s="208" t="s">
        <v>1100</v>
      </c>
      <c r="F153" s="208" t="s">
        <v>15686</v>
      </c>
      <c r="G153" s="208" t="s">
        <v>13320</v>
      </c>
      <c r="H153" s="209"/>
      <c r="I153" s="210" t="s">
        <v>1751</v>
      </c>
      <c r="J153" s="210" t="s">
        <v>13703</v>
      </c>
      <c r="K153" s="260"/>
      <c r="L153" s="260"/>
      <c r="M153" s="260"/>
      <c r="N153" s="260"/>
      <c r="O153" s="260"/>
      <c r="P153" s="211"/>
      <c r="Q153" s="261"/>
      <c r="R153" s="208" t="str">
        <f ca="1">IF(ISERROR($V153),"",OFFSET('Smelter Look-up'!$C$4,$V153-4,0)&amp;"")</f>
        <v/>
      </c>
      <c r="S153" s="215" t="str">
        <f t="shared" ca="1" si="21"/>
        <v>CN</v>
      </c>
      <c r="T153" s="215" t="str">
        <f ca="1">IF(B153="","",IF(ISERROR(MATCH($J153,SorP!$B$1:$B$6230,0)),"",INDIRECT("'SorP'!$A$"&amp;MATCH($J153,SorP!$B$1:$B$6230,0))))</f>
        <v>CN-HN</v>
      </c>
      <c r="U153" s="231"/>
      <c r="V153" s="262" t="e">
        <f>IF(C153="",NA(),IF(OR(C153="Smelter not listed",C153="Smelter not yet identified"),MATCH($B153&amp;$D153,'Smelter Look-up'!$J:$J,0),MATCH($B153&amp;$C153,'Smelter Look-up'!$J:$J,0)))</f>
        <v>#N/A</v>
      </c>
      <c r="W153" s="263"/>
      <c r="X153" s="263">
        <f t="shared" si="22"/>
        <v>0</v>
      </c>
      <c r="Y153" s="263"/>
      <c r="Z153" s="263"/>
      <c r="AB153" s="265" t="str">
        <f t="shared" si="23"/>
        <v>TungstenHunan Chuangda Vanadium Tungsten Co., Ltd. Wuji</v>
      </c>
    </row>
    <row r="154" spans="1:28" s="264" customFormat="1" ht="25.5">
      <c r="A154" s="207"/>
      <c r="B154" s="208" t="s">
        <v>1133</v>
      </c>
      <c r="C154" s="212" t="s">
        <v>1854</v>
      </c>
      <c r="D154" s="270"/>
      <c r="E154" s="208" t="s">
        <v>2456</v>
      </c>
      <c r="F154" s="208" t="s">
        <v>1855</v>
      </c>
      <c r="G154" s="208" t="s">
        <v>13320</v>
      </c>
      <c r="H154" s="209"/>
      <c r="I154" s="210" t="s">
        <v>1856</v>
      </c>
      <c r="J154" s="210" t="s">
        <v>1624</v>
      </c>
      <c r="K154" s="260"/>
      <c r="L154" s="260"/>
      <c r="M154" s="260"/>
      <c r="N154" s="260"/>
      <c r="O154" s="260"/>
      <c r="P154" s="211"/>
      <c r="Q154" s="261"/>
      <c r="R154" s="208" t="str">
        <f ca="1">IF(ISERROR($V154),"",OFFSET('Smelter Look-up'!$C$4,$V154-4,0)&amp;"")</f>
        <v>Niagara Refining LLC</v>
      </c>
      <c r="S154" s="215" t="str">
        <f t="shared" ca="1" si="21"/>
        <v>US</v>
      </c>
      <c r="T154" s="215" t="str">
        <f ca="1">IF(B154="","",IF(ISERROR(MATCH($J154,SorP!$B$1:$B$6230,0)),"",INDIRECT("'SorP'!$A$"&amp;MATCH($J154,SorP!$B$1:$B$6230,0))))</f>
        <v>US-NY</v>
      </c>
      <c r="U154" s="231"/>
      <c r="V154" s="262">
        <f>IF(C154="",NA(),IF(OR(C154="Smelter not listed",C154="Smelter not yet identified"),MATCH($B154&amp;$D154,'Smelter Look-up'!$J:$J,0),MATCH($B154&amp;$C154,'Smelter Look-up'!$J:$J,0)))</f>
        <v>612</v>
      </c>
      <c r="W154" s="263"/>
      <c r="X154" s="263">
        <f t="shared" si="22"/>
        <v>0</v>
      </c>
      <c r="Y154" s="263"/>
      <c r="Z154" s="263"/>
      <c r="AB154" s="265" t="str">
        <f t="shared" si="23"/>
        <v>TungstenNiagara Refining LLC</v>
      </c>
    </row>
    <row r="155" spans="1:28" s="264" customFormat="1" ht="20.25">
      <c r="A155" s="207"/>
      <c r="B155" s="208" t="s">
        <v>1133</v>
      </c>
      <c r="C155" s="212" t="s">
        <v>13017</v>
      </c>
      <c r="D155" s="270"/>
      <c r="E155" s="208" t="s">
        <v>1100</v>
      </c>
      <c r="F155" s="208" t="s">
        <v>2559</v>
      </c>
      <c r="G155" s="208" t="s">
        <v>13320</v>
      </c>
      <c r="H155" s="209"/>
      <c r="I155" s="210" t="s">
        <v>1786</v>
      </c>
      <c r="J155" s="210" t="s">
        <v>13699</v>
      </c>
      <c r="K155" s="260"/>
      <c r="L155" s="260"/>
      <c r="M155" s="260"/>
      <c r="N155" s="260"/>
      <c r="O155" s="260"/>
      <c r="P155" s="211"/>
      <c r="Q155" s="261"/>
      <c r="R155" s="208" t="str">
        <f ca="1">IF(ISERROR($V155),"",OFFSET('Smelter Look-up'!$C$4,$V155-4,0)&amp;"")</f>
        <v>Ganzhou Haichuang Tungsten Co., Ltd.</v>
      </c>
      <c r="S155" s="215" t="str">
        <f t="shared" ca="1" si="21"/>
        <v>CN</v>
      </c>
      <c r="T155" s="215" t="str">
        <f ca="1">IF(B155="","",IF(ISERROR(MATCH($J155,SorP!$B$1:$B$6230,0)),"",INDIRECT("'SorP'!$A$"&amp;MATCH($J155,SorP!$B$1:$B$6230,0))))</f>
        <v>CN-JX</v>
      </c>
      <c r="U155" s="231"/>
      <c r="V155" s="262">
        <f>IF(C155="",NA(),IF(OR(C155="Smelter not listed",C155="Smelter not yet identified"),MATCH($B155&amp;$D155,'Smelter Look-up'!$J:$J,0),MATCH($B155&amp;$C155,'Smelter Look-up'!$J:$J,0)))</f>
        <v>575</v>
      </c>
      <c r="W155" s="263"/>
      <c r="X155" s="263">
        <f t="shared" si="22"/>
        <v>0</v>
      </c>
      <c r="Y155" s="263"/>
      <c r="Z155" s="263"/>
      <c r="AB155" s="265" t="str">
        <f t="shared" si="23"/>
        <v>TungstenGanzhou Haichuang Tungsten Co., Ltd.</v>
      </c>
    </row>
    <row r="156" spans="1:28" s="264" customFormat="1" ht="38.25">
      <c r="A156" s="207"/>
      <c r="B156" s="208" t="s">
        <v>1133</v>
      </c>
      <c r="C156" s="212" t="s">
        <v>1857</v>
      </c>
      <c r="D156" s="270"/>
      <c r="E156" s="208" t="s">
        <v>883</v>
      </c>
      <c r="F156" s="208" t="s">
        <v>1858</v>
      </c>
      <c r="G156" s="208" t="s">
        <v>13320</v>
      </c>
      <c r="H156" s="209"/>
      <c r="I156" s="210" t="s">
        <v>1859</v>
      </c>
      <c r="J156" s="210" t="s">
        <v>10105</v>
      </c>
      <c r="K156" s="260"/>
      <c r="L156" s="260"/>
      <c r="M156" s="260"/>
      <c r="N156" s="260"/>
      <c r="O156" s="260"/>
      <c r="P156" s="211"/>
      <c r="Q156" s="261"/>
      <c r="R156" s="208" t="str">
        <f ca="1">IF(ISERROR($V156),"",OFFSET('Smelter Look-up'!$C$4,$V156-4,0)&amp;"")</f>
        <v>Hydrometallurg, JSC</v>
      </c>
      <c r="S156" s="215" t="str">
        <f t="shared" ca="1" si="21"/>
        <v>RU</v>
      </c>
      <c r="T156" s="215" t="str">
        <f ca="1">IF(B156="","",IF(ISERROR(MATCH($J156,SorP!$B$1:$B$6230,0)),"",INDIRECT("'SorP'!$A$"&amp;MATCH($J156,SorP!$B$1:$B$6230,0))))</f>
        <v>RU-KB</v>
      </c>
      <c r="U156" s="231"/>
      <c r="V156" s="262">
        <f>IF(C156="",NA(),IF(OR(C156="Smelter not listed",C156="Smelter not yet identified"),MATCH($B156&amp;$D156,'Smelter Look-up'!$J:$J,0),MATCH($B156&amp;$C156,'Smelter Look-up'!$J:$J,0)))</f>
        <v>591</v>
      </c>
      <c r="W156" s="263"/>
      <c r="X156" s="263">
        <f t="shared" si="22"/>
        <v>0</v>
      </c>
      <c r="Y156" s="263"/>
      <c r="Z156" s="263"/>
      <c r="AB156" s="265" t="str">
        <f t="shared" si="23"/>
        <v>TungstenHydrometallurg, JSC</v>
      </c>
    </row>
    <row r="157" spans="1:28" s="264" customFormat="1" ht="20.25">
      <c r="A157" s="207"/>
      <c r="B157" s="208" t="s">
        <v>1133</v>
      </c>
      <c r="C157" s="212" t="s">
        <v>2471</v>
      </c>
      <c r="D157" s="270"/>
      <c r="E157" s="208" t="s">
        <v>883</v>
      </c>
      <c r="F157" s="208" t="s">
        <v>2472</v>
      </c>
      <c r="G157" s="208" t="s">
        <v>13320</v>
      </c>
      <c r="H157" s="209"/>
      <c r="I157" s="210" t="s">
        <v>2562</v>
      </c>
      <c r="J157" s="210" t="s">
        <v>10025</v>
      </c>
      <c r="K157" s="260"/>
      <c r="L157" s="260"/>
      <c r="M157" s="260"/>
      <c r="N157" s="260"/>
      <c r="O157" s="260"/>
      <c r="P157" s="211"/>
      <c r="Q157" s="261"/>
      <c r="R157" s="208" t="str">
        <f ca="1">IF(ISERROR($V157),"",OFFSET('Smelter Look-up'!$C$4,$V157-4,0)&amp;"")</f>
        <v>Unecha Refractory metals plant</v>
      </c>
      <c r="S157" s="215" t="str">
        <f t="shared" ca="1" si="21"/>
        <v>RU</v>
      </c>
      <c r="T157" s="215" t="str">
        <f ca="1">IF(B157="","",IF(ISERROR(MATCH($J157,SorP!$B$1:$B$6230,0)),"",INDIRECT("'SorP'!$A$"&amp;MATCH($J157,SorP!$B$1:$B$6230,0))))</f>
        <v>RU-BRY</v>
      </c>
      <c r="U157" s="231"/>
      <c r="V157" s="262">
        <f>IF(C157="",NA(),IF(OR(C157="Smelter not listed",C157="Smelter not yet identified"),MATCH($B157&amp;$D157,'Smelter Look-up'!$J:$J,0),MATCH($B157&amp;$C157,'Smelter Look-up'!$J:$J,0)))</f>
        <v>619</v>
      </c>
      <c r="W157" s="263"/>
      <c r="X157" s="263">
        <f t="shared" si="22"/>
        <v>0</v>
      </c>
      <c r="Y157" s="263"/>
      <c r="Z157" s="263"/>
      <c r="AB157" s="265" t="str">
        <f t="shared" si="23"/>
        <v>TungstenUnecha Refractory metals plant</v>
      </c>
    </row>
    <row r="158" spans="1:28" s="264" customFormat="1" ht="20.25">
      <c r="A158" s="207"/>
      <c r="B158" s="208" t="s">
        <v>1133</v>
      </c>
      <c r="C158" s="212" t="s">
        <v>2366</v>
      </c>
      <c r="D158" s="270"/>
      <c r="E158" s="208" t="s">
        <v>881</v>
      </c>
      <c r="F158" s="208" t="s">
        <v>2290</v>
      </c>
      <c r="G158" s="208" t="s">
        <v>13320</v>
      </c>
      <c r="H158" s="209"/>
      <c r="I158" s="210" t="s">
        <v>2291</v>
      </c>
      <c r="J158" s="210" t="s">
        <v>2292</v>
      </c>
      <c r="K158" s="260"/>
      <c r="L158" s="260"/>
      <c r="M158" s="260"/>
      <c r="N158" s="260"/>
      <c r="O158" s="260"/>
      <c r="P158" s="211"/>
      <c r="Q158" s="261"/>
      <c r="R158" s="208" t="str">
        <f ca="1">IF(ISERROR($V158),"",OFFSET('Smelter Look-up'!$C$4,$V158-4,0)&amp;"")</f>
        <v>Philippine Chuangxin Industrial Co., Inc.</v>
      </c>
      <c r="S158" s="215" t="str">
        <f t="shared" ca="1" si="21"/>
        <v>PH</v>
      </c>
      <c r="T158" s="215" t="str">
        <f ca="1">IF(B158="","",IF(ISERROR(MATCH($J158,SorP!$B$1:$B$6230,0)),"",INDIRECT("'SorP'!$A$"&amp;MATCH($J158,SorP!$B$1:$B$6230,0))))</f>
        <v>PH-BUL</v>
      </c>
      <c r="U158" s="231"/>
      <c r="V158" s="262">
        <f>IF(C158="",NA(),IF(OR(C158="Smelter not listed",C158="Smelter not yet identified"),MATCH($B158&amp;$D158,'Smelter Look-up'!$J:$J,0),MATCH($B158&amp;$C158,'Smelter Look-up'!$J:$J,0)))</f>
        <v>617</v>
      </c>
      <c r="W158" s="263"/>
      <c r="X158" s="263">
        <f t="shared" si="22"/>
        <v>0</v>
      </c>
      <c r="Y158" s="263"/>
      <c r="Z158" s="263"/>
      <c r="AB158" s="265" t="str">
        <f t="shared" si="23"/>
        <v>TungstenPhilippine Chuangxin Industrial Co., Inc.</v>
      </c>
    </row>
    <row r="159" spans="1:28" s="264" customFormat="1" ht="25.5">
      <c r="A159" s="207"/>
      <c r="B159" s="208" t="s">
        <v>1133</v>
      </c>
      <c r="C159" s="212" t="s">
        <v>2293</v>
      </c>
      <c r="D159" s="270"/>
      <c r="E159" s="208" t="s">
        <v>1100</v>
      </c>
      <c r="F159" s="208" t="s">
        <v>2294</v>
      </c>
      <c r="G159" s="208" t="s">
        <v>13320</v>
      </c>
      <c r="H159" s="209"/>
      <c r="I159" s="210" t="s">
        <v>1786</v>
      </c>
      <c r="J159" s="210" t="s">
        <v>13699</v>
      </c>
      <c r="K159" s="260"/>
      <c r="L159" s="260"/>
      <c r="M159" s="260"/>
      <c r="N159" s="260"/>
      <c r="O159" s="260"/>
      <c r="P159" s="211"/>
      <c r="Q159" s="261"/>
      <c r="R159" s="208" t="str">
        <f ca="1">IF(ISERROR($V159),"",OFFSET('Smelter Look-up'!$C$4,$V159-4,0)&amp;"")</f>
        <v>Xinfeng Huarui Tungsten &amp; Molybdenum New Material Co., Ltd.</v>
      </c>
      <c r="S159" s="215" t="str">
        <f t="shared" ca="1" si="21"/>
        <v>CN</v>
      </c>
      <c r="T159" s="215" t="str">
        <f ca="1">IF(B159="","",IF(ISERROR(MATCH($J159,SorP!$B$1:$B$6230,0)),"",INDIRECT("'SorP'!$A$"&amp;MATCH($J159,SorP!$B$1:$B$6230,0))))</f>
        <v>CN-JX</v>
      </c>
      <c r="U159" s="231"/>
      <c r="V159" s="262">
        <f>IF(C159="",NA(),IF(OR(C159="Smelter not listed",C159="Smelter not yet identified"),MATCH($B159&amp;$D159,'Smelter Look-up'!$J:$J,0),MATCH($B159&amp;$C159,'Smelter Look-up'!$J:$J,0)))</f>
        <v>627</v>
      </c>
      <c r="W159" s="263"/>
      <c r="X159" s="263">
        <f t="shared" si="22"/>
        <v>0</v>
      </c>
      <c r="Y159" s="263"/>
      <c r="Z159" s="263"/>
      <c r="AB159" s="265" t="str">
        <f t="shared" si="23"/>
        <v>TungstenXinfeng Huarui Tungsten &amp; Molybdenum New Material Co., Ltd.</v>
      </c>
    </row>
    <row r="160" spans="1:28" s="264" customFormat="1" ht="20.25">
      <c r="A160" s="207"/>
      <c r="B160" s="208" t="s">
        <v>1133</v>
      </c>
      <c r="C160" s="212" t="s">
        <v>2283</v>
      </c>
      <c r="D160" s="270"/>
      <c r="E160" s="208" t="s">
        <v>1096</v>
      </c>
      <c r="F160" s="208" t="s">
        <v>2284</v>
      </c>
      <c r="G160" s="208" t="s">
        <v>13320</v>
      </c>
      <c r="H160" s="209"/>
      <c r="I160" s="210" t="s">
        <v>2285</v>
      </c>
      <c r="J160" s="210" t="s">
        <v>1682</v>
      </c>
      <c r="K160" s="260"/>
      <c r="L160" s="260"/>
      <c r="M160" s="260"/>
      <c r="N160" s="260"/>
      <c r="O160" s="260"/>
      <c r="P160" s="211"/>
      <c r="Q160" s="261"/>
      <c r="R160" s="208" t="str">
        <f ca="1">IF(ISERROR($V160),"",OFFSET('Smelter Look-up'!$C$4,$V160-4,0)&amp;"")</f>
        <v>ACL Metais Eireli</v>
      </c>
      <c r="S160" s="215" t="str">
        <f t="shared" ca="1" si="21"/>
        <v>BR</v>
      </c>
      <c r="T160" s="215" t="str">
        <f ca="1">IF(B160="","",IF(ISERROR(MATCH($J160,SorP!$B$1:$B$6230,0)),"",INDIRECT("'SorP'!$A$"&amp;MATCH($J160,SorP!$B$1:$B$6230,0))))</f>
        <v>BR-SP</v>
      </c>
      <c r="U160" s="231"/>
      <c r="V160" s="262">
        <f>IF(C160="",NA(),IF(OR(C160="Smelter not listed",C160="Smelter not yet identified"),MATCH($B160&amp;$D160,'Smelter Look-up'!$J:$J,0),MATCH($B160&amp;$C160,'Smelter Look-up'!$J:$J,0)))</f>
        <v>556</v>
      </c>
      <c r="W160" s="263"/>
      <c r="X160" s="263">
        <f t="shared" si="22"/>
        <v>0</v>
      </c>
      <c r="Y160" s="263"/>
      <c r="Z160" s="263"/>
      <c r="AB160" s="265" t="str">
        <f t="shared" si="23"/>
        <v>TungstenACL Metais Eireli</v>
      </c>
    </row>
    <row r="161" spans="1:28" s="264" customFormat="1" ht="20.25">
      <c r="A161" s="207"/>
      <c r="B161" s="208" t="s">
        <v>1133</v>
      </c>
      <c r="C161" s="212" t="s">
        <v>15687</v>
      </c>
      <c r="D161" s="270"/>
      <c r="E161" s="208" t="s">
        <v>1111</v>
      </c>
      <c r="F161" s="208" t="s">
        <v>15688</v>
      </c>
      <c r="G161" s="208" t="s">
        <v>13320</v>
      </c>
      <c r="H161" s="209"/>
      <c r="I161" s="210" t="s">
        <v>15689</v>
      </c>
      <c r="J161" s="210" t="s">
        <v>12951</v>
      </c>
      <c r="K161" s="260"/>
      <c r="L161" s="260"/>
      <c r="M161" s="260"/>
      <c r="N161" s="260"/>
      <c r="O161" s="260"/>
      <c r="P161" s="211"/>
      <c r="Q161" s="261"/>
      <c r="R161" s="208" t="str">
        <f ca="1">IF(ISERROR($V161),"",OFFSET('Smelter Look-up'!$C$4,$V161-4,0)&amp;"")</f>
        <v/>
      </c>
      <c r="S161" s="215" t="str">
        <f t="shared" ca="1" si="21"/>
        <v>KR</v>
      </c>
      <c r="T161" s="215" t="str">
        <f ca="1">IF(B161="","",IF(ISERROR(MATCH($J161,SorP!$B$1:$B$6230,0)),"",INDIRECT("'SorP'!$A$"&amp;MATCH($J161,SorP!$B$1:$B$6230,0))))</f>
        <v>KR-47</v>
      </c>
      <c r="U161" s="231"/>
      <c r="V161" s="262" t="e">
        <f>IF(C161="",NA(),IF(OR(C161="Smelter not listed",C161="Smelter not yet identified"),MATCH($B161&amp;$D161,'Smelter Look-up'!$J:$J,0),MATCH($B161&amp;$C161,'Smelter Look-up'!$J:$J,0)))</f>
        <v>#N/A</v>
      </c>
      <c r="W161" s="263"/>
      <c r="X161" s="263">
        <f t="shared" si="22"/>
        <v>0</v>
      </c>
      <c r="Y161" s="263"/>
      <c r="Z161" s="263"/>
      <c r="AB161" s="265" t="str">
        <f t="shared" si="23"/>
        <v>TungstenWoltech Korea Co., Ltd.</v>
      </c>
    </row>
    <row r="162" spans="1:28" s="264" customFormat="1" ht="20.25">
      <c r="A162" s="207"/>
      <c r="B162" s="208" t="s">
        <v>1133</v>
      </c>
      <c r="C162" s="212" t="s">
        <v>2561</v>
      </c>
      <c r="D162" s="270"/>
      <c r="E162" s="208" t="s">
        <v>883</v>
      </c>
      <c r="F162" s="208" t="s">
        <v>2288</v>
      </c>
      <c r="G162" s="208" t="s">
        <v>13320</v>
      </c>
      <c r="H162" s="209"/>
      <c r="I162" s="210" t="s">
        <v>2289</v>
      </c>
      <c r="J162" s="210" t="s">
        <v>10038</v>
      </c>
      <c r="K162" s="260"/>
      <c r="L162" s="260"/>
      <c r="M162" s="260"/>
      <c r="N162" s="260"/>
      <c r="O162" s="260"/>
      <c r="P162" s="211"/>
      <c r="Q162" s="261"/>
      <c r="R162" s="208" t="str">
        <f ca="1">IF(ISERROR($V162),"",OFFSET('Smelter Look-up'!$C$4,$V162-4,0)&amp;"")</f>
        <v>Moliren Ltd.</v>
      </c>
      <c r="S162" s="215" t="str">
        <f t="shared" ca="1" si="21"/>
        <v>RU</v>
      </c>
      <c r="T162" s="215" t="str">
        <f ca="1">IF(B162="","",IF(ISERROR(MATCH($J162,SorP!$B$1:$B$6230,0)),"",INDIRECT("'SorP'!$A$"&amp;MATCH($J162,SorP!$B$1:$B$6230,0))))</f>
        <v>RU-MOS</v>
      </c>
      <c r="U162" s="231"/>
      <c r="V162" s="262">
        <f>IF(C162="",NA(),IF(OR(C162="Smelter not listed",C162="Smelter not yet identified"),MATCH($B162&amp;$D162,'Smelter Look-up'!$J:$J,0),MATCH($B162&amp;$C162,'Smelter Look-up'!$J:$J,0)))</f>
        <v>611</v>
      </c>
      <c r="W162" s="263"/>
      <c r="X162" s="263">
        <f t="shared" si="22"/>
        <v>0</v>
      </c>
      <c r="Y162" s="263"/>
      <c r="Z162" s="263"/>
      <c r="AB162" s="265" t="str">
        <f t="shared" si="23"/>
        <v>TungstenMoliren Ltd.</v>
      </c>
    </row>
    <row r="163" spans="1:28" s="264" customFormat="1" ht="20.25">
      <c r="A163" s="207"/>
      <c r="B163" s="208" t="s">
        <v>1133</v>
      </c>
      <c r="C163" s="212" t="s">
        <v>15690</v>
      </c>
      <c r="D163" s="270"/>
      <c r="E163" s="208" t="s">
        <v>1100</v>
      </c>
      <c r="F163" s="208" t="s">
        <v>15691</v>
      </c>
      <c r="G163" s="208" t="s">
        <v>13320</v>
      </c>
      <c r="H163" s="209"/>
      <c r="I163" s="210" t="s">
        <v>15692</v>
      </c>
      <c r="J163" s="210" t="s">
        <v>13703</v>
      </c>
      <c r="K163" s="260"/>
      <c r="L163" s="260"/>
      <c r="M163" s="260"/>
      <c r="N163" s="260"/>
      <c r="O163" s="260"/>
      <c r="P163" s="211"/>
      <c r="Q163" s="261"/>
      <c r="R163" s="208" t="str">
        <f ca="1">IF(ISERROR($V163),"",OFFSET('Smelter Look-up'!$C$4,$V163-4,0)&amp;"")</f>
        <v/>
      </c>
      <c r="S163" s="215" t="str">
        <f t="shared" ca="1" si="21"/>
        <v>CN</v>
      </c>
      <c r="T163" s="215" t="str">
        <f ca="1">IF(B163="","",IF(ISERROR(MATCH($J163,SorP!$B$1:$B$6230,0)),"",INDIRECT("'SorP'!$A$"&amp;MATCH($J163,SorP!$B$1:$B$6230,0))))</f>
        <v>CN-HN</v>
      </c>
      <c r="U163" s="231"/>
      <c r="V163" s="262" t="e">
        <f>IF(C163="",NA(),IF(OR(C163="Smelter not listed",C163="Smelter not yet identified"),MATCH($B163&amp;$D163,'Smelter Look-up'!$J:$J,0),MATCH($B163&amp;$C163,'Smelter Look-up'!$J:$J,0)))</f>
        <v>#N/A</v>
      </c>
      <c r="W163" s="263"/>
      <c r="X163" s="263">
        <f t="shared" si="22"/>
        <v>0</v>
      </c>
      <c r="Y163" s="263"/>
      <c r="Z163" s="263"/>
      <c r="AB163" s="265" t="str">
        <f t="shared" si="23"/>
        <v>TungstenHunan Litian Tungsten Industry Co., Ltd.</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622957C-D455-4012-9559-642725147A94}"/>
    </customSheetView>
  </customSheetViews>
  <mergeCells count="3">
    <mergeCell ref="J2:O2"/>
    <mergeCell ref="B3:E3"/>
    <mergeCell ref="G3:I3"/>
  </mergeCells>
  <conditionalFormatting sqref="B586:B2504">
    <cfRule type="expression" dxfId="44" priority="38" stopIfTrue="1">
      <formula>IF(B586="",TRUE)</formula>
    </cfRule>
    <cfRule type="expression" dxfId="43" priority="49" stopIfTrue="1">
      <formula>IF(AND(COUNTIF(MetalSmelter,B586&amp;C586)=0,LEN(C586)&gt;0),TRUE,FALSE)</formula>
    </cfRule>
  </conditionalFormatting>
  <conditionalFormatting sqref="R586:R2505 E586:E2504">
    <cfRule type="expression" dxfId="42" priority="45" stopIfTrue="1">
      <formula>IF(AND(E586="",$C586=$X$4),TRUE)</formula>
    </cfRule>
    <cfRule type="expression" dxfId="41" priority="46" stopIfTrue="1">
      <formula>IF(FIND("!",E586),TRUE)</formula>
    </cfRule>
  </conditionalFormatting>
  <conditionalFormatting sqref="F586:F2504">
    <cfRule type="expression" dxfId="40" priority="36" stopIfTrue="1">
      <formula>IF(AND(LEN($A586)&gt;0,$A586&lt;&gt;$F586),TRUE,FALSE)</formula>
    </cfRule>
  </conditionalFormatting>
  <conditionalFormatting sqref="C586:C2504">
    <cfRule type="expression" dxfId="39" priority="35" stopIfTrue="1">
      <formula>IF(AND(B586&lt;&gt;"",C586=""),TRUE)</formula>
    </cfRule>
  </conditionalFormatting>
  <conditionalFormatting sqref="B21:B585 B5:B19">
    <cfRule type="expression" dxfId="38" priority="14" stopIfTrue="1">
      <formula>IF(B5="",TRUE)</formula>
    </cfRule>
    <cfRule type="expression" dxfId="37" priority="17" stopIfTrue="1">
      <formula>IF(AND(COUNTIF(MetalSmelter,B5&amp;C5)=0,LEN(C5)&gt;0),TRUE,FALSE)</formula>
    </cfRule>
  </conditionalFormatting>
  <conditionalFormatting sqref="G5:G2504">
    <cfRule type="expression" dxfId="36" priority="20" stopIfTrue="1">
      <formula>IF(FIND("Enter smelter details",G5),TRUE)</formula>
    </cfRule>
  </conditionalFormatting>
  <conditionalFormatting sqref="R5:R585 E21:E585 E5:E19">
    <cfRule type="expression" dxfId="35" priority="15" stopIfTrue="1">
      <formula>IF(AND(E5="",$C5=$X$4),TRUE)</formula>
    </cfRule>
    <cfRule type="expression" dxfId="34" priority="16" stopIfTrue="1">
      <formula>IF(FIND("!",E5),TRUE)</formula>
    </cfRule>
  </conditionalFormatting>
  <conditionalFormatting sqref="F5:F19 F21:F585">
    <cfRule type="expression" dxfId="33" priority="13" stopIfTrue="1">
      <formula>IF(AND(LEN($A5)&gt;0,$A5&lt;&gt;$F5),TRUE,FALSE)</formula>
    </cfRule>
  </conditionalFormatting>
  <conditionalFormatting sqref="C21:C585 C5:C19">
    <cfRule type="expression" dxfId="32" priority="12" stopIfTrue="1">
      <formula>IF(AND(B5&lt;&gt;"",C5=""),TRUE)</formula>
    </cfRule>
  </conditionalFormatting>
  <conditionalFormatting sqref="B20">
    <cfRule type="expression" dxfId="31" priority="4" stopIfTrue="1">
      <formula>IF(B20="",TRUE)</formula>
    </cfRule>
    <cfRule type="expression" dxfId="30" priority="7" stopIfTrue="1">
      <formula>IF(AND(COUNTIF(MetalSmelter,B20&amp;C20)=0,LEN(C20)&gt;0),TRUE,FALSE)</formula>
    </cfRule>
  </conditionalFormatting>
  <conditionalFormatting sqref="E20">
    <cfRule type="expression" dxfId="29" priority="5" stopIfTrue="1">
      <formula>IF(AND(E20="",$C20=$X$4),TRUE)</formula>
    </cfRule>
    <cfRule type="expression" dxfId="28" priority="6" stopIfTrue="1">
      <formula>IF(FIND("!",E20),TRUE)</formula>
    </cfRule>
  </conditionalFormatting>
  <conditionalFormatting sqref="F20">
    <cfRule type="expression" dxfId="27" priority="3" stopIfTrue="1">
      <formula>IF(AND(LEN($A20)&gt;0,$A20&lt;&gt;$F20),TRUE,FALSE)</formula>
    </cfRule>
  </conditionalFormatting>
  <conditionalFormatting sqref="C20">
    <cfRule type="expression" dxfId="26" priority="2" stopIfTrue="1">
      <formula>IF(AND(B20&lt;&gt;"",C20=""),TRUE)</formula>
    </cfRule>
  </conditionalFormatting>
  <conditionalFormatting sqref="D5:D2504">
    <cfRule type="expression" dxfId="25" priority="11" stopIfTrue="1">
      <formula>IF(AND(LEN($C5)&gt;0,AND($C5&lt;&gt;"Smelter Not Listed",ISBLANK($D5))),1,0)</formula>
    </cfRule>
    <cfRule type="expression" dxfId="24" priority="18" stopIfTrue="1">
      <formula>IF(AND(D5="",$C5=$X$4),TRUE)</formula>
    </cfRule>
    <cfRule type="expression" dxfId="23"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5"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3" t="str">
        <f ca="1">OFFSET(L!$C$1,MATCH("Checker"&amp;ADDRESS(ROW(),COLUMN(),4),L!$A:$A,0)-1,SL,,)</f>
        <v>To ensure all required fields have been populated before submitting to your customers review form for any line items highlighted in red</v>
      </c>
      <c r="B1" s="443"/>
      <c r="C1" s="443"/>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XMA Corporation</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 xml:space="preserve">Amy Campbell		</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acampbell@xmacorp.com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 xml:space="preserve">(603) 222-2256	</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 xml:space="preserve">Marc E. Smith	</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msmith@xmacorp.com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44693</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https://xmacorplegalandprivacy.com/</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2" priority="358" stopIfTrue="1">
      <formula>$H$56=0</formula>
    </cfRule>
  </conditionalFormatting>
  <conditionalFormatting sqref="B66">
    <cfRule type="expression" dxfId="21" priority="39" stopIfTrue="1">
      <formula>IF(F66=0,TRUE)</formula>
    </cfRule>
  </conditionalFormatting>
  <conditionalFormatting sqref="B67">
    <cfRule type="expression" dxfId="20" priority="35" stopIfTrue="1">
      <formula>IF(F67=0,TRUE)</formula>
    </cfRule>
  </conditionalFormatting>
  <conditionalFormatting sqref="B68:B69">
    <cfRule type="expression" dxfId="19" priority="31" stopIfTrue="1">
      <formula>IF(F68=0,TRUE)</formula>
    </cfRule>
  </conditionalFormatting>
  <conditionalFormatting sqref="A29:A32">
    <cfRule type="expression" dxfId="18" priority="2" stopIfTrue="1">
      <formula>$F29=0</formula>
    </cfRule>
    <cfRule type="expression" dxfId="17" priority="3" stopIfTrue="1">
      <formula>$H29=0</formula>
    </cfRule>
    <cfRule type="expression" dxfId="16" priority="4" stopIfTrue="1">
      <formula>$H29=1</formula>
    </cfRule>
  </conditionalFormatting>
  <conditionalFormatting sqref="B65">
    <cfRule type="expression" dxfId="15" priority="1" stopIfTrue="1">
      <formula>IF(F65=0,TRUE)</formula>
    </cfRule>
  </conditionalFormatting>
  <conditionalFormatting sqref="A5:A13">
    <cfRule type="expression" dxfId="14" priority="49" stopIfTrue="1">
      <formula>$F5=0</formula>
    </cfRule>
    <cfRule type="expression" dxfId="13" priority="50" stopIfTrue="1">
      <formula>AND($F5=1,$G5=0)</formula>
    </cfRule>
    <cfRule type="expression" dxfId="12" priority="51" stopIfTrue="1">
      <formula>AND($F5&lt;&gt;0,$G5&lt;&gt;0)</formula>
    </cfRule>
  </conditionalFormatting>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45" t="str">
        <f ca="1">OFFSET(L!$C$1,MATCH("Product List"&amp;ADDRESS(ROW(),COLUMN(),4),L!$A:$A,0)-1,SL,,)</f>
        <v>Completion required only if reporting level "Product (or List of Products)" selected on the 'Declaration' worksheet.</v>
      </c>
      <c r="B1" s="446"/>
      <c r="C1" s="446"/>
      <c r="D1" s="446"/>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44" t="s">
        <v>898</v>
      </c>
      <c r="C4" s="444"/>
      <c r="D4" s="444"/>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47" t="str">
        <f ca="1">OFFSET(L!$C$1,MATCH("General"&amp;"Cpy",L!$A:$A,0)-1,SL,,)</f>
        <v>© 2022 Responsible Minerals Initiative. All rights reserved.</v>
      </c>
      <c r="C2006" s="447"/>
      <c r="D2006" s="447"/>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4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8"/>
      <c r="C1" s="448"/>
      <c r="D1" s="448"/>
      <c r="E1" s="448"/>
      <c r="F1" s="448"/>
      <c r="G1" s="448"/>
    </row>
    <row r="2" spans="1:16">
      <c r="A2" s="449"/>
      <c r="B2" s="449"/>
      <c r="C2" s="449"/>
      <c r="D2" s="449"/>
      <c r="E2" s="449"/>
      <c r="F2" s="449"/>
      <c r="G2" s="449"/>
      <c r="H2" s="449"/>
      <c r="I2" s="449"/>
    </row>
    <row r="3" spans="1:16">
      <c r="A3" s="449"/>
      <c r="B3" s="449"/>
      <c r="C3" s="449"/>
      <c r="D3" s="449"/>
      <c r="E3" s="449"/>
      <c r="F3" s="449"/>
      <c r="G3" s="449"/>
      <c r="H3" s="449"/>
      <c r="I3" s="449"/>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8"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D6F839E9-1C25-4037-823C-FD3CB7E26321}"/>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Amy Campbell</cp:lastModifiedBy>
  <cp:lastPrinted>2015-04-21T20:47:43Z</cp:lastPrinted>
  <dcterms:created xsi:type="dcterms:W3CDTF">2010-06-21T21:00:23Z</dcterms:created>
  <dcterms:modified xsi:type="dcterms:W3CDTF">2022-05-12T14:35:55Z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