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autoCompressPictures="0"/>
  <mc:AlternateContent xmlns:mc="http://schemas.openxmlformats.org/markup-compatibility/2006">
    <mc:Choice Requires="x15">
      <x15ac:absPath xmlns:x15ac="http://schemas.microsoft.com/office/spreadsheetml/2010/11/ac" url="https://d.docs.live.net/88c02f860353be46/1. MV Elec/Quality/RoHs^J Reach^J Conflic Mat and Decleration/"/>
    </mc:Choice>
  </mc:AlternateContent>
  <xr:revisionPtr revIDLastSave="0" documentId="8_{DF718861-58FC-4FF1-A59C-D7F8F26BD400}"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63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8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G5" i="5" l="1"/>
  <c r="E5" i="5"/>
  <c r="X5" i="5" s="1"/>
  <c r="J5" i="5"/>
  <c r="H5" i="5"/>
  <c r="I5" i="5"/>
  <c r="F5"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G48" i="5"/>
  <c r="G74" i="5"/>
  <c r="G86" i="5"/>
  <c r="J107" i="5"/>
  <c r="S178" i="5"/>
  <c r="AB178" i="5"/>
  <c r="T178" i="5"/>
  <c r="V215" i="5"/>
  <c r="G215" i="5" s="1"/>
  <c r="R299" i="5"/>
  <c r="J299" i="5"/>
  <c r="T312" i="5"/>
  <c r="S312" i="5"/>
  <c r="T379" i="5"/>
  <c r="S379" i="5"/>
  <c r="E392" i="5"/>
  <c r="X392" i="5" s="1"/>
  <c r="I392" i="5"/>
  <c r="H392" i="5"/>
  <c r="E62" i="5"/>
  <c r="X62" i="5" s="1"/>
  <c r="S110" i="5"/>
  <c r="AB11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F113" i="5"/>
  <c r="E113" i="5"/>
  <c r="X113" i="5" s="1"/>
  <c r="R113" i="5"/>
  <c r="H155" i="5"/>
  <c r="R155" i="5"/>
  <c r="J155" i="5"/>
  <c r="I155" i="5"/>
  <c r="E155" i="5"/>
  <c r="X155" i="5" s="1"/>
  <c r="F155" i="5"/>
  <c r="H203" i="5"/>
  <c r="R203" i="5"/>
  <c r="J203" i="5"/>
  <c r="I203" i="5"/>
  <c r="E203" i="5"/>
  <c r="X203" i="5" s="1"/>
  <c r="F203" i="5"/>
  <c r="R249" i="5"/>
  <c r="E249" i="5"/>
  <c r="X249" i="5" s="1"/>
  <c r="F249"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R42" i="5"/>
  <c r="H46" i="5"/>
  <c r="H62"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39" i="5"/>
  <c r="X39" i="5" s="1"/>
  <c r="I46"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39" i="5"/>
  <c r="E49" i="5"/>
  <c r="X49" i="5" s="1"/>
  <c r="I50" i="5"/>
  <c r="E65" i="5"/>
  <c r="X65" i="5" s="1"/>
  <c r="I66" i="5"/>
  <c r="S72" i="5"/>
  <c r="E81" i="5"/>
  <c r="X81" i="5" s="1"/>
  <c r="I82" i="5"/>
  <c r="S88"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412" i="5"/>
  <c r="X304"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X934"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X1154"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5" i="5"/>
  <c r="C6" i="5" l="1"/>
  <c r="C8" i="5"/>
  <c r="C10" i="5"/>
  <c r="C12" i="5"/>
  <c r="C14" i="5"/>
  <c r="C16" i="5"/>
  <c r="C18" i="5"/>
  <c r="C20" i="5"/>
  <c r="C22" i="5"/>
  <c r="C24" i="5"/>
  <c r="C26" i="5"/>
  <c r="C28" i="5"/>
  <c r="C30" i="5"/>
  <c r="C32" i="5"/>
  <c r="C34" i="5"/>
  <c r="C36" i="5"/>
  <c r="C7" i="5"/>
  <c r="C13" i="5"/>
  <c r="C17" i="5"/>
  <c r="C21" i="5"/>
  <c r="C25" i="5"/>
  <c r="C29" i="5"/>
  <c r="C33" i="5"/>
  <c r="C37" i="5"/>
  <c r="B8" i="5"/>
  <c r="B10" i="5"/>
  <c r="B14" i="5"/>
  <c r="B18" i="5"/>
  <c r="B22" i="5"/>
  <c r="B26" i="5"/>
  <c r="B30" i="5"/>
  <c r="B34" i="5"/>
  <c r="B7" i="5"/>
  <c r="B9" i="5"/>
  <c r="B11" i="5"/>
  <c r="B13" i="5"/>
  <c r="B15" i="5"/>
  <c r="B17" i="5"/>
  <c r="B19" i="5"/>
  <c r="B21" i="5"/>
  <c r="B23" i="5"/>
  <c r="B25" i="5"/>
  <c r="B27" i="5"/>
  <c r="B29" i="5"/>
  <c r="B31" i="5"/>
  <c r="B33" i="5"/>
  <c r="B35" i="5"/>
  <c r="B37" i="5"/>
  <c r="C9" i="5"/>
  <c r="C11" i="5"/>
  <c r="C15" i="5"/>
  <c r="C19" i="5"/>
  <c r="C23" i="5"/>
  <c r="C27" i="5"/>
  <c r="C31" i="5"/>
  <c r="C35" i="5"/>
  <c r="B6" i="5"/>
  <c r="B12" i="5"/>
  <c r="B16" i="5"/>
  <c r="B20" i="5"/>
  <c r="B24" i="5"/>
  <c r="B28" i="5"/>
  <c r="B32" i="5"/>
  <c r="B36" i="5"/>
  <c r="C12" i="6"/>
  <c r="B32" i="6"/>
  <c r="C9" i="6"/>
  <c r="C11" i="6"/>
  <c r="C10" i="6"/>
  <c r="C8" i="6"/>
  <c r="C7"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G30" i="6" s="1"/>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B39" i="6"/>
  <c r="G39" i="6" s="1"/>
  <c r="F24"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F66" i="6"/>
  <c r="F50" i="6"/>
  <c r="H50" i="6" s="1"/>
  <c r="D50" i="6" s="1"/>
  <c r="F30" i="6"/>
  <c r="H25" i="6"/>
  <c r="F35" i="6"/>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5" i="5"/>
  <c r="V34" i="5" l="1"/>
  <c r="AB36" i="5"/>
  <c r="AB20" i="5"/>
  <c r="V35" i="5"/>
  <c r="V19" i="5"/>
  <c r="G19" i="5" s="1"/>
  <c r="AB37" i="5"/>
  <c r="AB29" i="5"/>
  <c r="AB21" i="5"/>
  <c r="AB34" i="5"/>
  <c r="AB18" i="5"/>
  <c r="V37" i="5"/>
  <c r="G37" i="5" s="1"/>
  <c r="V21" i="5"/>
  <c r="G21" i="5" s="1"/>
  <c r="V36" i="5"/>
  <c r="V28" i="5"/>
  <c r="G28" i="5" s="1"/>
  <c r="V20" i="5"/>
  <c r="G20" i="5" s="1"/>
  <c r="AB32" i="5"/>
  <c r="V31" i="5"/>
  <c r="G31" i="5" s="1"/>
  <c r="AB35" i="5"/>
  <c r="AB27" i="5"/>
  <c r="AB19" i="5"/>
  <c r="AB30" i="5"/>
  <c r="V33" i="5"/>
  <c r="G33" i="5" s="1"/>
  <c r="G34" i="5"/>
  <c r="H34" i="5"/>
  <c r="I34" i="5"/>
  <c r="R34" i="5"/>
  <c r="J34" i="5"/>
  <c r="E34" i="5"/>
  <c r="F34" i="5"/>
  <c r="V26" i="5"/>
  <c r="G26" i="5" s="1"/>
  <c r="V18" i="5"/>
  <c r="G18" i="5" s="1"/>
  <c r="AB28" i="5"/>
  <c r="V27" i="5"/>
  <c r="G27" i="5" s="1"/>
  <c r="AB33" i="5"/>
  <c r="AB25" i="5"/>
  <c r="AB26" i="5"/>
  <c r="V29" i="5"/>
  <c r="G29" i="5" s="1"/>
  <c r="V32" i="5"/>
  <c r="G32" i="5" s="1"/>
  <c r="V24" i="5"/>
  <c r="G24" i="5" s="1"/>
  <c r="AB24" i="5"/>
  <c r="AB6" i="5"/>
  <c r="V23" i="5"/>
  <c r="AB31" i="5"/>
  <c r="AB23" i="5"/>
  <c r="AB22" i="5"/>
  <c r="V25" i="5"/>
  <c r="G25" i="5" s="1"/>
  <c r="V30" i="5"/>
  <c r="V22" i="5"/>
  <c r="G22" i="5" s="1"/>
  <c r="V6" i="5"/>
  <c r="G6" i="5" s="1"/>
  <c r="H45" i="6"/>
  <c r="D45" i="6" s="1"/>
  <c r="H35" i="6"/>
  <c r="D35" i="6" s="1"/>
  <c r="H46" i="6"/>
  <c r="D46" i="6" s="1"/>
  <c r="H31" i="6"/>
  <c r="C31" i="6" s="1"/>
  <c r="C29" i="6"/>
  <c r="D29" i="6"/>
  <c r="H30" i="6"/>
  <c r="G68" i="6"/>
  <c r="H68" i="6" s="1"/>
  <c r="D68" i="6" s="1"/>
  <c r="AB12" i="5"/>
  <c r="V12" i="5"/>
  <c r="V16" i="5"/>
  <c r="V14" i="5"/>
  <c r="AB9" i="5"/>
  <c r="AB10" i="5"/>
  <c r="V11" i="5"/>
  <c r="AB14" i="5"/>
  <c r="AB17" i="5"/>
  <c r="V10" i="5"/>
  <c r="AB16" i="5"/>
  <c r="AB8" i="5"/>
  <c r="V9" i="5"/>
  <c r="AB13" i="5"/>
  <c r="AB15" i="5"/>
  <c r="V8" i="5"/>
  <c r="AB11" i="5"/>
  <c r="V17" i="5"/>
  <c r="V15" i="5"/>
  <c r="AB7" i="5"/>
  <c r="V13" i="5"/>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T34" i="5"/>
  <c r="S34" i="5"/>
  <c r="J30" i="5" l="1"/>
  <c r="E30" i="5"/>
  <c r="F30" i="5"/>
  <c r="R30" i="5"/>
  <c r="H30" i="5"/>
  <c r="I30" i="5"/>
  <c r="H23" i="5"/>
  <c r="I23" i="5"/>
  <c r="J23" i="5"/>
  <c r="E23" i="5"/>
  <c r="F23" i="5"/>
  <c r="R23" i="5"/>
  <c r="I29" i="5"/>
  <c r="J29" i="5"/>
  <c r="R29" i="5"/>
  <c r="E29" i="5"/>
  <c r="F29" i="5"/>
  <c r="H29" i="5"/>
  <c r="G36" i="5"/>
  <c r="I36" i="5"/>
  <c r="R36" i="5"/>
  <c r="J36" i="5"/>
  <c r="E36" i="5"/>
  <c r="F36" i="5"/>
  <c r="H36" i="5"/>
  <c r="H35" i="5"/>
  <c r="F35" i="5"/>
  <c r="R35" i="5"/>
  <c r="E35" i="5"/>
  <c r="I35" i="5"/>
  <c r="J35" i="5"/>
  <c r="F22" i="5"/>
  <c r="R22" i="5"/>
  <c r="E22" i="5"/>
  <c r="J22" i="5"/>
  <c r="H22" i="5"/>
  <c r="I22" i="5"/>
  <c r="J32" i="5"/>
  <c r="E32" i="5"/>
  <c r="F32" i="5"/>
  <c r="H32" i="5"/>
  <c r="R32" i="5"/>
  <c r="I32" i="5"/>
  <c r="I18" i="5"/>
  <c r="F18" i="5"/>
  <c r="J18" i="5"/>
  <c r="R18" i="5"/>
  <c r="H18" i="5"/>
  <c r="E18" i="5"/>
  <c r="X34" i="5"/>
  <c r="J33" i="5"/>
  <c r="E33" i="5"/>
  <c r="F33" i="5"/>
  <c r="H33" i="5"/>
  <c r="R33" i="5"/>
  <c r="I33" i="5"/>
  <c r="G35" i="5"/>
  <c r="F6" i="5"/>
  <c r="R6" i="5"/>
  <c r="H6" i="5"/>
  <c r="E6" i="5"/>
  <c r="I6" i="5"/>
  <c r="J6" i="5"/>
  <c r="R24" i="5"/>
  <c r="I24" i="5"/>
  <c r="J24" i="5"/>
  <c r="E24" i="5"/>
  <c r="F24" i="5"/>
  <c r="H24" i="5"/>
  <c r="J27" i="5"/>
  <c r="E27" i="5"/>
  <c r="F27" i="5"/>
  <c r="H27" i="5"/>
  <c r="R27" i="5"/>
  <c r="I27" i="5"/>
  <c r="E28" i="5"/>
  <c r="F28" i="5"/>
  <c r="H28" i="5"/>
  <c r="I28" i="5"/>
  <c r="R28" i="5"/>
  <c r="J28" i="5"/>
  <c r="H37" i="5"/>
  <c r="E37" i="5"/>
  <c r="R37" i="5"/>
  <c r="J37" i="5"/>
  <c r="I37" i="5"/>
  <c r="F37" i="5"/>
  <c r="E19" i="5"/>
  <c r="I19" i="5"/>
  <c r="F19" i="5"/>
  <c r="R19" i="5"/>
  <c r="J19" i="5"/>
  <c r="H19" i="5"/>
  <c r="G30" i="5"/>
  <c r="E25" i="5"/>
  <c r="F25" i="5"/>
  <c r="H25" i="5"/>
  <c r="R25" i="5"/>
  <c r="I25" i="5"/>
  <c r="J25" i="5"/>
  <c r="G23" i="5"/>
  <c r="H26" i="5"/>
  <c r="R26" i="5"/>
  <c r="I26" i="5"/>
  <c r="J26" i="5"/>
  <c r="E26" i="5"/>
  <c r="F26" i="5"/>
  <c r="H31" i="5"/>
  <c r="I31" i="5"/>
  <c r="J31" i="5"/>
  <c r="R31" i="5"/>
  <c r="E31" i="5"/>
  <c r="F31" i="5"/>
  <c r="R20" i="5"/>
  <c r="H20" i="5"/>
  <c r="I20" i="5"/>
  <c r="E20" i="5"/>
  <c r="F20" i="5"/>
  <c r="J20" i="5"/>
  <c r="H21" i="5"/>
  <c r="I21" i="5"/>
  <c r="E21" i="5"/>
  <c r="F21" i="5"/>
  <c r="J21" i="5"/>
  <c r="R21" i="5"/>
  <c r="G15" i="5"/>
  <c r="E15" i="5"/>
  <c r="J15" i="5"/>
  <c r="H15" i="5"/>
  <c r="I15" i="5"/>
  <c r="F15" i="5"/>
  <c r="G11" i="5"/>
  <c r="E11" i="5"/>
  <c r="F11" i="5"/>
  <c r="H11" i="5"/>
  <c r="I11" i="5"/>
  <c r="J11" i="5"/>
  <c r="G16" i="5"/>
  <c r="E16" i="5"/>
  <c r="J16" i="5"/>
  <c r="H16" i="5"/>
  <c r="I16" i="5"/>
  <c r="F16" i="5"/>
  <c r="G8" i="5"/>
  <c r="I8" i="5"/>
  <c r="F8" i="5"/>
  <c r="H8" i="5"/>
  <c r="E8" i="5"/>
  <c r="J8" i="5"/>
  <c r="G7" i="5"/>
  <c r="I7" i="5"/>
  <c r="F7" i="5"/>
  <c r="H7" i="5"/>
  <c r="E7" i="5"/>
  <c r="J7" i="5"/>
  <c r="G17" i="5"/>
  <c r="I17" i="5"/>
  <c r="J17" i="5"/>
  <c r="H17" i="5"/>
  <c r="E17" i="5"/>
  <c r="F17" i="5"/>
  <c r="G10" i="5"/>
  <c r="E10" i="5"/>
  <c r="F10" i="5"/>
  <c r="H10" i="5"/>
  <c r="I10" i="5"/>
  <c r="J10" i="5"/>
  <c r="G12" i="5"/>
  <c r="E12" i="5"/>
  <c r="F12" i="5"/>
  <c r="H12" i="5"/>
  <c r="I12" i="5"/>
  <c r="J12" i="5"/>
  <c r="G14" i="5"/>
  <c r="E14" i="5"/>
  <c r="F14" i="5"/>
  <c r="J14" i="5"/>
  <c r="H14" i="5"/>
  <c r="I14" i="5"/>
  <c r="G13" i="5"/>
  <c r="E13" i="5"/>
  <c r="F13" i="5"/>
  <c r="H13" i="5"/>
  <c r="I13" i="5"/>
  <c r="J13" i="5"/>
  <c r="G9" i="5"/>
  <c r="E9" i="5"/>
  <c r="F9" i="5"/>
  <c r="H9" i="5"/>
  <c r="I9" i="5"/>
  <c r="J9" i="5"/>
  <c r="C34" i="6"/>
  <c r="D34" i="6"/>
  <c r="D31" i="6"/>
  <c r="C30" i="6"/>
  <c r="D30" i="6"/>
  <c r="C32" i="6"/>
  <c r="D32" i="6"/>
  <c r="R16" i="5"/>
  <c r="R10" i="5"/>
  <c r="R13" i="5"/>
  <c r="R7" i="5"/>
  <c r="R17" i="5"/>
  <c r="G66" i="6"/>
  <c r="H66" i="6" s="1"/>
  <c r="C66" i="6" s="1"/>
  <c r="G67" i="6"/>
  <c r="H67" i="6" s="1"/>
  <c r="D67" i="6" s="1"/>
  <c r="G65" i="6"/>
  <c r="H65" i="6" s="1"/>
  <c r="C65" i="6" s="1"/>
  <c r="R12" i="5"/>
  <c r="R9" i="5"/>
  <c r="R8" i="5"/>
  <c r="R15" i="5"/>
  <c r="R11" i="5"/>
  <c r="R14" i="5"/>
  <c r="C68" i="6"/>
  <c r="C49" i="6"/>
  <c r="C47" i="6"/>
  <c r="C60" i="6"/>
  <c r="D60" i="6"/>
  <c r="D58" i="6"/>
  <c r="C58" i="6"/>
  <c r="D63" i="6"/>
  <c r="C63" i="6"/>
  <c r="C62" i="6"/>
  <c r="D62" i="6"/>
  <c r="C54" i="6"/>
  <c r="D54" i="6"/>
  <c r="D57" i="6"/>
  <c r="C57" i="6"/>
  <c r="F56" i="6"/>
  <c r="H56" i="6" s="1"/>
  <c r="H55" i="6"/>
  <c r="D59" i="6"/>
  <c r="C59" i="6"/>
  <c r="T30" i="5"/>
  <c r="T23" i="5"/>
  <c r="S35" i="5"/>
  <c r="S18" i="5"/>
  <c r="S6" i="5"/>
  <c r="T28" i="5"/>
  <c r="T37" i="5"/>
  <c r="T26" i="5"/>
  <c r="S20" i="5"/>
  <c r="T12" i="5"/>
  <c r="S27" i="5"/>
  <c r="S37" i="5"/>
  <c r="S25" i="5"/>
  <c r="T20" i="5"/>
  <c r="T15" i="5"/>
  <c r="S30" i="5"/>
  <c r="S23" i="5"/>
  <c r="T29" i="5"/>
  <c r="T36" i="5"/>
  <c r="S22" i="5"/>
  <c r="T32" i="5"/>
  <c r="T18" i="5"/>
  <c r="T24" i="5"/>
  <c r="T27" i="5"/>
  <c r="S26" i="5"/>
  <c r="T31" i="5"/>
  <c r="S21" i="5"/>
  <c r="T14" i="5"/>
  <c r="S24" i="5"/>
  <c r="S36" i="5"/>
  <c r="T35" i="5"/>
  <c r="T22" i="5"/>
  <c r="S32" i="5"/>
  <c r="T33" i="5"/>
  <c r="T6" i="5"/>
  <c r="S29" i="5"/>
  <c r="S33" i="5"/>
  <c r="S28" i="5"/>
  <c r="S19" i="5"/>
  <c r="T19" i="5"/>
  <c r="T25" i="5"/>
  <c r="S31" i="5"/>
  <c r="T21" i="5"/>
  <c r="T13" i="5"/>
  <c r="T11" i="5"/>
  <c r="T10" i="5"/>
  <c r="T16" i="5"/>
  <c r="T7" i="5"/>
  <c r="T8" i="5"/>
  <c r="T9" i="5"/>
  <c r="T17" i="5"/>
  <c r="X31" i="5" l="1"/>
  <c r="X19" i="5"/>
  <c r="X28" i="5"/>
  <c r="X33" i="5"/>
  <c r="X29" i="5"/>
  <c r="X32" i="5"/>
  <c r="X36" i="5"/>
  <c r="X24" i="5"/>
  <c r="X21" i="5"/>
  <c r="X26" i="5"/>
  <c r="X22" i="5"/>
  <c r="X23" i="5"/>
  <c r="X30" i="5"/>
  <c r="X25" i="5"/>
  <c r="X37" i="5"/>
  <c r="X27" i="5"/>
  <c r="X20" i="5"/>
  <c r="X6" i="5"/>
  <c r="X18" i="5"/>
  <c r="X35" i="5"/>
  <c r="X13" i="5"/>
  <c r="X10" i="5"/>
  <c r="D65" i="6"/>
  <c r="X9" i="5"/>
  <c r="X12" i="5"/>
  <c r="X14" i="5"/>
  <c r="X17" i="5"/>
  <c r="D66" i="6"/>
  <c r="C67" i="6"/>
  <c r="X11" i="5"/>
  <c r="X15" i="5"/>
  <c r="X8" i="5"/>
  <c r="X7" i="5"/>
  <c r="G69" i="6"/>
  <c r="H69" i="6" s="1"/>
  <c r="H70" i="6" s="1"/>
  <c r="D2" i="6" s="1"/>
  <c r="X16" i="5"/>
  <c r="D55" i="6"/>
  <c r="C55" i="6"/>
  <c r="D56" i="6"/>
  <c r="C56" i="6"/>
  <c r="S16" i="5"/>
  <c r="S9" i="5"/>
  <c r="S12" i="5"/>
  <c r="S13" i="5"/>
  <c r="S11" i="5"/>
  <c r="S7" i="5"/>
  <c r="S15" i="5"/>
  <c r="S17" i="5"/>
  <c r="S8" i="5"/>
  <c r="S10" i="5"/>
  <c r="S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<sst xmlns="http://schemas.openxmlformats.org/spreadsheetml/2006/main" count="21856" uniqueCount="15525">
  <si>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</si>
  <si>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</si>
  <si>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</si>
  <si>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</si>
  <si>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</si>
  <si>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</si>
  <si>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</si>
  <si>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</si>
  <si>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</si>
  <si>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</si>
  <si>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</si>
  <si>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</si>
  <si>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</si>
  <si>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</si>
  <si>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</si>
  <si>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</si>
  <si>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</si>
  <si>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</si>
  <si>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</si>
  <si>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</si>
  <si>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</si>
  <si>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</si>
  <si>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</si>
  <si>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</si>
  <si>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</si>
  <si>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</si>
  <si>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</si>
  <si>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</si>
  <si>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</si>
  <si>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</si>
  <si>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</si>
  <si>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</si>
  <si>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</si>
  <si>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</si>
  <si>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</si>
  <si>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</si>
  <si>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</si>
  <si>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</si>
  <si>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</si>
  <si>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</si>
  <si>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</si>
  <si>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</si>
  <si>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</si>
  <si>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</si>
  <si>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</si>
  <si>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</si>
  <si>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</si>
  <si>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</si>
  <si>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</si>
  <si>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</si>
  <si>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</si>
  <si>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</si>
  <si>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</si>
  <si>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</si>
  <si>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</si>
  <si>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</si>
  <si>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</si>
  <si>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</si>
  <si>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</si>
  <si>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</si>
  <si>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</si>
  <si>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</si>
  <si>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</si>
  <si>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</si>
  <si>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</si>
  <si>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</si>
  <si>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</si>
  <si>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</si>
  <si>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</si>
  <si>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</si>
  <si>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</si>
  <si>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</si>
  <si>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</si>
  <si>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</si>
  <si>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</si>
  <si>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</si>
  <si>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</si>
  <si>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</si>
  <si>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</si>
  <si>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</si>
  <si>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</si>
  <si>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</si>
  <si>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</si>
  <si>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</si>
  <si>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</si>
  <si>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</si>
  <si>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</si>
  <si>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</si>
  <si>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</si>
  <si>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</si>
  <si>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</si>
  <si>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</si>
  <si>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</si>
  <si>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</si>
  <si>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</si>
  <si>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</si>
  <si>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</si>
  <si>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</si>
  <si>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</si>
  <si>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</si>
  <si>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</si>
  <si>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</si>
  <si>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</si>
  <si>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</si>
  <si>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</si>
  <si>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</si>
  <si>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</si>
  <si>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</si>
  <si>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</si>
  <si>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</si>
  <si>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</si>
  <si>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</si>
  <si>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</si>
  <si>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</si>
  <si>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</si>
  <si>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</si>
  <si>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</si>
  <si>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</si>
  <si>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</si>
  <si>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</si>
  <si>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</si>
  <si>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</si>
  <si>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</si>
  <si>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</si>
  <si>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</si>
  <si>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</si>
  <si>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</si>
  <si>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</si>
  <si>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</si>
  <si>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</si>
  <si>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</si>
  <si>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</si>
  <si>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</si>
  <si>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</si>
  <si>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</si>
  <si>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</si>
  <si>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</si>
  <si>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</si>
  <si>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</si>
  <si>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</si>
  <si>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</si>
  <si>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</si>
  <si>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</si>
  <si>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</si>
  <si>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</si>
  <si>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</si>
  <si>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</si>
  <si>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</si>
  <si>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</si>
  <si>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</si>
  <si>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</si>
  <si>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</si>
  <si>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</si>
  <si>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</si>
  <si>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</si>
  <si>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</si>
  <si>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</si>
  <si>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</si>
  <si>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</si>
  <si>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</si>
  <si>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</si>
  <si>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</si>
  <si>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</si>
  <si>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</si>
  <si>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</si>
  <si>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</si>
  <si>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</si>
  <si>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</si>
  <si>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</si>
  <si>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</si>
  <si>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</si>
  <si>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</si>
  <si>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</si>
  <si>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</si>
  <si>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</si>
  <si>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</si>
  <si>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</si>
  <si>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</si>
  <si>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</si>
  <si>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</si>
  <si>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</si>
  <si>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</si>
  <si>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</si>
  <si>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</si>
  <si>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</si>
  <si>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</si>
  <si>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</si>
  <si>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</si>
  <si>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</si>
  <si>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</si>
  <si>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</si>
  <si>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</si>
  <si>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</si>
  <si>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</si>
  <si>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</si>
  <si>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</si>
  <si>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</si>
  <si>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</si>
  <si>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</si>
  <si>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</si>
  <si>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</si>
  <si>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</si>
  <si>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</si>
  <si>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</si>
  <si>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</si>
  <si>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</si>
  <si>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</si>
  <si>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</si>
  <si>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</si>
  <si>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</si>
  <si>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</si>
  <si>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</si>
  <si>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</si>
  <si>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</si>
  <si>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</si>
  <si>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</si>
  <si>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</si>
  <si>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</si>
  <si>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</si>
  <si>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</si>
  <si>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</si>
  <si>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</si>
  <si>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</si>
  <si>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</si>
  <si>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</si>
  <si>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</si>
  <si>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</si>
  <si>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</si>
  <si>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</si>
  <si>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</si>
  <si>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</si>
  <si>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</si>
  <si>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</si>
  <si>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</si>
  <si>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</si>
  <si>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</si>
  <si>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</si>
  <si>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</si>
  <si>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</si>
  <si>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</si>
  <si>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</si>
  <si>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</si>
  <si>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</si>
  <si>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</si>
  <si>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</si>
  <si>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</si>
  <si>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</si>
  <si>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</si>
  <si>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</si>
  <si>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</si>
  <si>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</si>
  <si>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</si>
  <si>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</si>
  <si>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</si>
  <si>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</si>
  <si>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</si>
  <si>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</si>
  <si>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</si>
  <si>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</si>
  <si>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</si>
  <si>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</si>
  <si>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</si>
  <si>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</si>
  <si>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</si>
  <si>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</si>
  <si>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</si>
  <si>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</si>
  <si>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</si>
  <si>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</si>
  <si>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</si>
  <si>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</si>
  <si>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</si>
  <si>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</si>
  <si>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</si>
  <si>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</si>
  <si>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</si>
  <si>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</si>
  <si>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</si>
  <si>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</si>
  <si>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</si>
  <si>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</si>
  <si>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</si>
  <si>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</si>
  <si>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</si>
  <si>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</si>
  <si>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</si>
  <si>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</si>
  <si>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</si>
  <si>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</si>
  <si>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</si>
  <si>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</si>
  <si>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</si>
  <si>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</si>
  <si>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</si>
  <si>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</si>
  <si>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</si>
  <si>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</si>
  <si>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</si>
  <si>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</si>
  <si>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</si>
  <si>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</si>
  <si>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</si>
  <si>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</si>
  <si>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</si>
  <si>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</si>
  <si>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</si>
  <si>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</si>
  <si>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</si>
  <si>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</si>
  <si>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</si>
  <si>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</si>
  <si>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</si>
  <si>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</si>
  <si>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</si>
  <si>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</si>
  <si>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</si>
  <si>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</si>
  <si>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</si>
  <si>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</si>
  <si>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</si>
  <si>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</si>
  <si>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</si>
  <si>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</si>
  <si>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</si>
  <si>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</si>
  <si>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</si>
  <si>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</si>
  <si>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</si>
  <si>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</si>
  <si>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</si>
  <si>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</si>
  <si>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</si>
  <si>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</si>
  <si>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</si>
  <si>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</si>
  <si>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</si>
  <si>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</si>
  <si>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</si>
  <si>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</si>
  <si>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</si>
  <si>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</si>
  <si>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</si>
  <si>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</si>
  <si>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</si>
  <si>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</si>
  <si>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</si>
  <si>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</si>
  <si>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</si>
  <si>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</si>
  <si>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</si>
  <si>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</si>
  <si>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</si>
  <si>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</si>
  <si>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</si>
  <si>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</si>
  <si>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</si>
  <si>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</si>
  <si>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</si>
  <si>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</si>
  <si>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</si>
  <si>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</si>
  <si>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</si>
  <si>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</si>
  <si>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</si>
  <si>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</si>
  <si>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</si>
  <si>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</si>
  <si>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</si>
  <si>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</si>
  <si>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</si>
  <si>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</si>
  <si>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</si>
  <si>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</si>
  <si>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</si>
  <si>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</si>
  <si>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</si>
  <si>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</si>
  <si>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</si>
  <si>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</si>
  <si>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</si>
  <si>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</si>
  <si>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</si>
  <si>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</si>
  <si>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</si>
  <si>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</si>
  <si>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</si>
  <si>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</si>
  <si>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</si>
  <si>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</si>
  <si>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</si>
  <si>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</si>
  <si>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</si>
  <si>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</si>
  <si>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</si>
  <si>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</si>
  <si>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</si>
  <si>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</si>
  <si>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</si>
  <si>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</si>
  <si>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</si>
  <si>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</si>
  <si>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</si>
  <si>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</si>
  <si>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</si>
  <si>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</si>
  <si>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</si>
  <si>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</si>
  <si>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</si>
  <si>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</si>
  <si>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</si>
  <si>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</si>
  <si>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</si>
  <si>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</si>
  <si>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</si>
  <si>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</si>
  <si>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</si>
  <si>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</si>
  <si>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</si>
  <si>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</si>
  <si>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</si>
  <si>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</si>
  <si>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</si>
  <si>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</si>
  <si>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</si>
  <si>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</si>
  <si>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</si>
  <si>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</si>
  <si>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</si>
  <si>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</si>
  <si>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</si>
  <si>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</si>
  <si>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</si>
  <si>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</si>
  <si>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</si>
  <si>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</si>
  <si>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</si>
  <si>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</si>
  <si>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</si>
  <si>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</si>
  <si>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</si>
  <si>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</si>
  <si>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</si>
  <si>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</si>
  <si>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</si>
  <si>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</si>
  <si>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</si>
  <si>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</si>
  <si>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</si>
  <si>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</si>
  <si>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</si>
  <si>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</si>
  <si>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</si>
  <si>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</si>
  <si>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</si>
  <si>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</si>
  <si>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</si>
  <si>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</si>
  <si>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</si>
  <si>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</si>
  <si>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</si>
  <si>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</si>
  <si>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</si>
  <si>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</si>
  <si>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</si>
  <si>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</si>
  <si>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</si>
  <si>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</si>
  <si>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</si>
  <si>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</si>
  <si>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</si>
  <si>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</si>
  <si>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</si>
  <si>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</si>
  <si>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</si>
  <si>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</si>
  <si>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</si>
  <si>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</si>
  <si>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</si>
  <si>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</si>
  <si>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</si>
  <si>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</si>
  <si>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</si>
  <si>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</si>
  <si>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</si>
  <si>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</si>
  <si>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</si>
  <si>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</si>
  <si>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</si>
  <si>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</si>
  <si>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</si>
  <si>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</si>
  <si>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</si>
  <si>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</si>
  <si>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</si>
  <si>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</si>
  <si>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</si>
  <si>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</si>
  <si>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</si>
  <si>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</si>
  <si>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</si>
  <si>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</si>
  <si>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</si>
  <si>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</si>
  <si>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</si>
  <si>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</si>
  <si>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</si>
  <si>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</si>
  <si>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</si>
  <si>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</si>
  <si>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</si>
  <si>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</si>
  <si>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</si>
  <si>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</si>
  <si>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</si>
  <si>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</si>
  <si>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</si>
  <si>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</si>
  <si>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</si>
  <si>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</si>
  <si>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</si>
  <si>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</si>
  <si>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</si>
  <si>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</si>
  <si>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</si>
  <si>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</si>
  <si>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</si>
  <si>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</si>
  <si>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</si>
  <si>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</si>
  <si>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</si>
  <si>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</si>
  <si>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</si>
  <si>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</si>
  <si>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</si>
  <si>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</si>
  <si>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</si>
  <si>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</si>
  <si>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</si>
  <si>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</si>
  <si>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</si>
  <si>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</si>
  <si>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</si>
  <si>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</si>
  <si>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</si>
  <si>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</si>
  <si>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</si>
  <si>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</si>
  <si>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</si>
  <si>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</si>
  <si>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</si>
  <si>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</si>
  <si>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</si>
  <si>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</si>
  <si>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</si>
  <si>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</si>
  <si>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</si>
  <si>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</si>
  <si>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</si>
  <si>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</si>
  <si>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</si>
  <si>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</si>
  <si>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</si>
  <si>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</si>
  <si>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</si>
  <si>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</si>
  <si>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</si>
  <si>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</si>
  <si>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</si>
  <si>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</si>
  <si>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</si>
  <si>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</si>
  <si>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</si>
  <si>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</si>
  <si>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</si>
  <si>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</si>
  <si>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</si>
  <si>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</si>
  <si>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</si>
  <si>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</si>
  <si>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</si>
  <si>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</si>
  <si>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</si>
  <si>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</si>
  <si>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</si>
  <si>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</si>
  <si>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</si>
  <si>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</si>
  <si>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</si>
  <si>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</si>
  <si>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</si>
  <si>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</si>
  <si>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</si>
  <si>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</si>
  <si>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</si>
  <si>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</si>
  <si>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</si>
  <si>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</si>
  <si>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</si>
  <si>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</si>
  <si>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</si>
  <si>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</si>
  <si>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</si>
  <si>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</si>
  <si>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</si>
  <si>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</si>
  <si>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</si>
  <si>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</si>
  <si>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</si>
  <si>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</si>
  <si>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</si>
  <si>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</si>
  <si>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</si>
  <si>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</si>
  <si>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</si>
  <si>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</si>
  <si>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</si>
  <si>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</si>
  <si>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</si>
  <si>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</si>
  <si>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</si>
  <si>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</si>
  <si>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</si>
  <si>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</si>
  <si>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</si>
  <si>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</si>
  <si>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</si>
  <si>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</si>
  <si>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</si>
  <si>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</si>
  <si>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</si>
  <si>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</si>
  <si>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</si>
  <si>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</si>
  <si>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</si>
  <si>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</si>
  <si>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</si>
  <si>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</si>
  <si>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</si>
  <si>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</si>
  <si>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</si>
  <si>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</si>
  <si>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</si>
  <si>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</si>
  <si>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</si>
  <si>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</si>
  <si>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</si>
  <si>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</si>
  <si>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</si>
  <si>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</si>
  <si>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</si>
  <si>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</si>
  <si>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</si>
  <si>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</si>
  <si>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</si>
  <si>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</si>
  <si>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</si>
  <si>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</si>
  <si>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</si>
  <si>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</si>
  <si>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</si>
  <si>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</si>
  <si>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</si>
  <si>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</si>
  <si>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</si>
  <si>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</si>
  <si>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</si>
  <si>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</si>
  <si>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</si>
  <si>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</si>
  <si>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</si>
  <si>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</si>
  <si>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</si>
  <si>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</si>
  <si>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</si>
  <si>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</si>
  <si>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</si>
  <si>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</si>
  <si>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</si>
  <si>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</si>
  <si>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</si>
  <si>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</si>
  <si>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</si>
  <si>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</si>
  <si>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</si>
  <si>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</si>
  <si>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</si>
  <si>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</si>
  <si>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</si>
  <si>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</si>
  <si>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</si>
  <si>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</si>
  <si>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</si>
  <si>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</si>
  <si>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</si>
  <si>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</si>
  <si>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</si>
  <si>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</si>
  <si>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</si>
  <si>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</si>
  <si>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</si>
  <si>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</si>
  <si>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</si>
  <si>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</si>
  <si>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</si>
  <si>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</si>
  <si>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</si>
  <si>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</si>
  <si>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</si>
  <si>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</si>
  <si>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</si>
  <si>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</si>
  <si>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</si>
  <si>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</si>
  <si>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</si>
  <si>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</si>
  <si>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</si>
  <si>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</si>
  <si>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</si>
  <si>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</si>
  <si>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</si>
  <si>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</si>
  <si>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</si>
  <si>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</si>
  <si>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</si>
  <si>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</si>
  <si>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</si>
  <si>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</si>
  <si>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</si>
  <si>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</si>
  <si>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</si>
  <si>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</si>
  <si>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</si>
  <si>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</si>
  <si>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</si>
  <si>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</si>
  <si>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</si>
  <si>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</si>
  <si>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</si>
  <si>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</si>
  <si>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</si>
  <si>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</si>
  <si>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</si>
  <si>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</si>
  <si>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</si>
  <si>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</si>
  <si>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</si>
  <si>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</si>
  <si>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</si>
  <si>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</si>
  <si>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</si>
  <si>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</si>
  <si>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</si>
  <si>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</si>
  <si>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</si>
  <si>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</si>
  <si>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</si>
  <si>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</si>
  <si>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</si>
  <si>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</si>
  <si>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</si>
  <si>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</si>
  <si>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</si>
  <si>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</si>
  <si>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</si>
  <si>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</si>
  <si>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</si>
  <si>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</si>
  <si>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</si>
  <si>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</si>
  <si>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</si>
  <si>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</si>
  <si>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</si>
  <si>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</si>
  <si>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</si>
  <si>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</si>
  <si>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</si>
  <si>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</si>
  <si>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</si>
  <si>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</si>
  <si>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</si>
  <si>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</si>
  <si>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</si>
  <si>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</si>
  <si>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</si>
  <si>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</si>
  <si>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</si>
  <si>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</si>
  <si>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</si>
  <si>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</si>
  <si>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</si>
  <si>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</si>
  <si>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</si>
  <si>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</si>
  <si>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</si>
  <si>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</si>
  <si>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</si>
  <si>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</si>
  <si>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</si>
  <si>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</si>
  <si>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</si>
  <si>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</si>
  <si>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</si>
  <si>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</si>
  <si>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</si>
  <si>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</si>
  <si>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</si>
  <si>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</si>
  <si>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</si>
  <si>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</si>
  <si>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</si>
  <si>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</si>
  <si>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</si>
  <si>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</si>
  <si>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</si>
  <si>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</si>
  <si>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</si>
  <si>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</si>
  <si>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</si>
  <si>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</si>
  <si>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</si>
  <si>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</si>
  <si>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</si>
  <si>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</si>
  <si>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</si>
  <si>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</si>
  <si>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</si>
  <si>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</si>
  <si>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</si>
  <si>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</si>
  <si>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</si>
  <si>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</si>
  <si>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</si>
  <si>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</si>
  <si>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</si>
  <si>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</si>
  <si>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</si>
  <si>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</si>
  <si>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</si>
  <si>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</si>
  <si>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</si>
  <si>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</si>
  <si>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</si>
  <si>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</si>
  <si>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</si>
  <si>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</si>
  <si>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</si>
  <si>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</si>
  <si>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</si>
  <si>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</si>
  <si>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</si>
  <si>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</si>
  <si>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</si>
  <si>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</si>
  <si>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</si>
  <si>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</si>
  <si>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</si>
  <si>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</si>
  <si>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</si>
  <si>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</si>
  <si>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</si>
  <si>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</si>
  <si>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</si>
  <si>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</si>
  <si>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</si>
  <si>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</si>
  <si>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</si>
  <si>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</si>
  <si>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</si>
  <si>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</si>
  <si>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</si>
  <si>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</si>
  <si>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</si>
  <si>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</si>
  <si>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</si>
  <si>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</si>
  <si>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</si>
  <si>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</si>
  <si>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</si>
  <si>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</si>
  <si>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</si>
  <si>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</si>
  <si>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</si>
  <si>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</si>
  <si>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</si>
  <si>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</si>
  <si>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</si>
  <si>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</si>
  <si>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</si>
  <si>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</si>
  <si>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</si>
  <si>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</si>
  <si>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</si>
  <si>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</si>
  <si>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</si>
  <si>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</si>
  <si>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</si>
  <si>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</si>
  <si>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</si>
  <si>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</si>
  <si>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</si>
  <si>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</si>
  <si>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</si>
  <si>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</si>
  <si>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</si>
  <si>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</si>
  <si>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</si>
  <si>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</si>
  <si>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</si>
  <si>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</si>
  <si>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</si>
  <si>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</si>
  <si>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</si>
  <si>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</si>
  <si>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</si>
  <si>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</si>
  <si>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</si>
  <si>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</si>
  <si>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</si>
  <si>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</si>
  <si>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</si>
  <si>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</si>
  <si>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</si>
  <si>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</si>
  <si>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</si>
  <si>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</si>
  <si>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</si>
  <si>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</si>
  <si>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</si>
  <si>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</si>
  <si>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</si>
  <si>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</si>
  <si>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</si>
  <si>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</si>
  <si>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</si>
  <si>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</si>
  <si>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</si>
  <si>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</si>
  <si>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</si>
  <si>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</si>
  <si>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</si>
  <si>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</si>
  <si>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</si>
  <si>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</si>
  <si>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</si>
  <si>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</si>
  <si>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</si>
  <si>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</si>
  <si>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</si>
  <si>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</si>
  <si>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</si>
  <si>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</si>
  <si>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</si>
  <si>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</si>
  <si>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</si>
  <si>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</si>
  <si>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</si>
  <si>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</si>
  <si>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</si>
  <si>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</si>
  <si>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</si>
  <si>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</si>
  <si>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</si>
  <si>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</si>
  <si>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</si>
  <si>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</si>
  <si>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</si>
  <si>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</si>
  <si>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</si>
  <si>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</si>
  <si>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</si>
  <si>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</si>
  <si>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</si>
  <si>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</si>
  <si>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</si>
  <si>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</si>
  <si>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</si>
  <si>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</si>
  <si>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</si>
  <si>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</si>
  <si>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</si>
  <si>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</si>
  <si>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</si>
  <si>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</si>
  <si>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</si>
  <si>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</si>
  <si>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</si>
  <si>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</si>
  <si>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</si>
  <si>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</si>
  <si>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</si>
  <si>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</si>
  <si>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</si>
  <si>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</si>
  <si>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</si>
  <si>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</si>
  <si>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</si>
  <si>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</si>
  <si>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</si>
  <si>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</si>
  <si>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</si>
  <si>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</si>
  <si>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</si>
  <si>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</si>
  <si>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</si>
  <si>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</si>
  <si>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</si>
  <si>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</si>
  <si>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</si>
  <si>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</si>
  <si>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</si>
  <si>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</si>
  <si>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</si>
  <si>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</si>
  <si>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</si>
  <si>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</si>
  <si>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</si>
  <si>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</si>
  <si>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</si>
  <si>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</si>
  <si>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</si>
  <si>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</si>
  <si>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</si>
  <si>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</si>
  <si>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</si>
  <si>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</si>
  <si>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</si>
  <si>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</si>
  <si>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</si>
  <si>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</si>
  <si>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</si>
  <si>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</si>
  <si>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</si>
  <si>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</si>
  <si>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</si>
  <si>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</si>
  <si>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</si>
  <si>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</si>
  <si>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</si>
  <si>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</si>
  <si>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</si>
  <si>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</si>
  <si>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</si>
  <si>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</si>
  <si>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</si>
  <si>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</si>
  <si>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</si>
  <si>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</si>
  <si>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</si>
  <si>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</si>
  <si>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</si>
  <si>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</si>
  <si>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</si>
  <si>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</si>
  <si>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</si>
  <si>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</si>
  <si>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</si>
  <si>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</si>
  <si>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</si>
  <si>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</si>
  <si>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</si>
  <si>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</si>
  <si>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</si>
  <si>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</si>
  <si>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</si>
  <si>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</si>
  <si>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</si>
  <si>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</si>
  <si>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</si>
  <si>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</si>
  <si>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</si>
  <si>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</si>
  <si>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</si>
  <si>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</si>
  <si>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</si>
  <si>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</si>
  <si>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</si>
  <si>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</si>
  <si>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</si>
  <si>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</si>
  <si>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</si>
  <si>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</si>
  <si>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</si>
  <si>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</si>
  <si>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</si>
  <si>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</si>
  <si>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</si>
  <si>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</si>
  <si>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</si>
  <si>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</si>
  <si>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</si>
  <si>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</si>
  <si>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</si>
  <si>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</si>
  <si>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</si>
  <si>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</si>
  <si>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</si>
  <si>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</si>
  <si>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</si>
  <si>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</si>
  <si>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</si>
  <si>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</si>
  <si>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</si>
  <si>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</si>
  <si>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</si>
  <si>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</si>
  <si>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</si>
  <si>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</si>
  <si>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</si>
  <si>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</si>
  <si>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</si>
  <si>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</si>
  <si>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</si>
  <si>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</si>
  <si>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</si>
  <si>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</si>
  <si>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</si>
  <si>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</si>
  <si>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</si>
  <si>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</si>
  <si>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</si>
  <si>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</si>
  <si>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</si>
  <si>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</si>
  <si>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</si>
  <si>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</si>
  <si>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</si>
  <si>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</si>
  <si>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</si>
  <si>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</si>
  <si>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</si>
  <si>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</si>
  <si>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</si>
  <si>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</si>
  <si>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</si>
  <si>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</si>
  <si>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</si>
  <si>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</si>
  <si>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</si>
  <si>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</si>
  <si>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</si>
  <si>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</si>
  <si>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</si>
  <si>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</si>
  <si>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</si>
  <si>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</si>
  <si>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</si>
  <si>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</si>
  <si>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</si>
  <si>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</si>
  <si>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</si>
  <si>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</si>
  <si>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</si>
  <si>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</si>
  <si>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</si>
  <si>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</si>
  <si>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</si>
  <si>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</si>
  <si>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</si>
  <si>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</si>
  <si>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</si>
  <si>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</si>
  <si>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</si>
  <si>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</si>
  <si>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</si>
  <si>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</si>
  <si>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</si>
  <si>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</si>
  <si>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</si>
  <si>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</si>
  <si>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</si>
  <si>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</si>
  <si>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</si>
  <si>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</si>
  <si>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</si>
  <si>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</si>
  <si>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</si>
  <si>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</si>
  <si>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</si>
  <si>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</si>
  <si>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</si>
  <si>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</si>
  <si>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</si>
  <si>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</si>
  <si>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</si>
  <si>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</si>
  <si>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</si>
  <si>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</si>
  <si>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</si>
  <si>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</si>
  <si>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</si>
  <si>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</si>
  <si>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</si>
  <si>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</si>
  <si>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</si>
  <si>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</si>
  <si>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</si>
  <si>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</si>
  <si>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</si>
  <si>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</si>
  <si>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</si>
  <si>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</si>
  <si>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</si>
  <si>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</si>
  <si>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</si>
  <si>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</si>
  <si>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</si>
  <si>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</si>
  <si>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</si>
  <si>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</si>
  <si>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</si>
  <si>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</si>
  <si>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</si>
  <si>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</si>
  <si>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</si>
  <si>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</si>
  <si>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</si>
  <si>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</si>
  <si>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</si>
  <si>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</si>
  <si>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</si>
  <si>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</si>
  <si>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</si>
  <si>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</si>
  <si>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</si>
  <si>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</si>
  <si>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</si>
  <si>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</si>
  <si>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</si>
  <si>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</si>
  <si>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</si>
  <si>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</si>
  <si>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</si>
  <si>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</si>
  <si>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</si>
  <si>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</si>
  <si>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</si>
  <si>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</si>
  <si>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</si>
  <si>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</si>
  <si>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</si>
  <si>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</si>
  <si>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</si>
  <si>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</si>
  <si>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</si>
  <si>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</si>
  <si>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</si>
  <si>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</si>
  <si>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</si>
  <si>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</si>
  <si>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</si>
  <si>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</si>
  <si>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</si>
  <si>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</si>
  <si>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</si>
  <si>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</si>
  <si>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</si>
  <si>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</si>
  <si>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</si>
  <si>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</si>
  <si>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</si>
  <si>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</si>
  <si>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</si>
  <si>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</si>
  <si>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</si>
  <si>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</si>
  <si>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</si>
  <si>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</si>
  <si>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</si>
  <si>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</si>
  <si>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</si>
  <si>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</si>
  <si>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</si>
  <si>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</si>
  <si>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</si>
  <si>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</si>
  <si>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</si>
  <si>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</si>
  <si>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</si>
  <si>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</si>
  <si>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</si>
  <si>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</si>
  <si>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</si>
  <si>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</si>
  <si>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</si>
  <si>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</si>
  <si>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</si>
  <si>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</si>
  <si>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</si>
  <si>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</si>
  <si>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</si>
  <si>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</si>
  <si>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</si>
  <si>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</si>
  <si>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</si>
  <si>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</si>
  <si>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</si>
  <si>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</si>
  <si>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</si>
  <si>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</si>
  <si>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</si>
  <si>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</si>
  <si>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</si>
  <si>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</si>
  <si>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</si>
  <si>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</si>
  <si>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</si>
  <si>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</si>
  <si>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</si>
  <si>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</si>
  <si>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</si>
  <si>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</si>
  <si>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</si>
  <si>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</si>
  <si>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</si>
  <si>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</si>
  <si>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</si>
  <si>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</si>
  <si>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</si>
  <si>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</si>
  <si>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</si>
  <si>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</si>
  <si>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</si>
  <si>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</si>
  <si>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</si>
  <si>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</si>
  <si>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</si>
  <si>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</si>
  <si>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</si>
  <si>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</si>
  <si>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</si>
  <si>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</si>
  <si>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</si>
  <si>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</si>
  <si>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</si>
  <si>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</si>
  <si>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</si>
  <si>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</si>
  <si>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</si>
  <si>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</si>
  <si>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</si>
  <si>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</si>
  <si>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</si>
  <si>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</si>
  <si>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</si>
  <si>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</si>
  <si>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</si>
  <si>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</si>
  <si>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</si>
  <si>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</si>
  <si>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</si>
  <si>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</si>
  <si>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</si>
  <si>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</si>
  <si>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</si>
  <si>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</si>
  <si>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</si>
  <si>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</si>
  <si>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</si>
  <si>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</si>
  <si>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</si>
  <si>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</si>
  <si>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</si>
  <si>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</si>
  <si>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</si>
  <si>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</si>
  <si>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</si>
  <si>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</si>
  <si>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</si>
  <si>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</si>
  <si>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</si>
  <si>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</si>
  <si>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</si>
  <si>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</si>
  <si>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</si>
  <si>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</si>
  <si>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</si>
  <si>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</si>
  <si>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</si>
  <si>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</si>
  <si>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</si>
  <si>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</si>
  <si>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</si>
  <si>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</si>
  <si>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</si>
  <si>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</si>
  <si>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</si>
  <si>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</si>
  <si>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</si>
  <si>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</si>
  <si>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</si>
  <si>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</si>
  <si>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</si>
  <si>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</si>
  <si>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</si>
  <si>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</si>
  <si>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</si>
  <si>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</si>
  <si>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</si>
  <si>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</si>
  <si>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</si>
  <si>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</si>
  <si>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</si>
  <si>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</si>
  <si>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</si>
  <si>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</si>
  <si>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</si>
  <si>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</si>
  <si>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</si>
  <si>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</si>
  <si>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</si>
  <si>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</si>
  <si>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</si>
  <si>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</si>
  <si>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</si>
  <si>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</si>
  <si>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</si>
  <si>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</si>
  <si>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</si>
  <si>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</si>
  <si>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</si>
  <si>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</si>
  <si>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</si>
  <si>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</si>
  <si>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</si>
  <si>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</si>
  <si>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</si>
  <si>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</si>
  <si>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</si>
  <si>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</si>
  <si>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</si>
  <si>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</si>
  <si>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</si>
  <si>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</si>
  <si>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</si>
  <si>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</si>
  <si>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</si>
  <si>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</si>
  <si>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</si>
  <si>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</si>
  <si>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</si>
  <si>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</si>
  <si>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</si>
  <si>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</si>
  <si>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</si>
  <si>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</si>
  <si>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</si>
  <si>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</si>
  <si>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</si>
  <si>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</si>
  <si>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</si>
  <si>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</si>
  <si>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</si>
  <si>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</si>
  <si>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</si>
  <si>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</si>
  <si>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</si>
  <si>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</si>
  <si>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</si>
  <si>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</si>
  <si>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</si>
  <si>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</si>
  <si>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</si>
  <si>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</si>
  <si>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</si>
  <si>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</si>
  <si>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</si>
  <si>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</si>
  <si>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</si>
  <si>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</si>
  <si>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</si>
  <si>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</si>
  <si>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</si>
  <si>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</si>
  <si>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</si>
  <si>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</si>
  <si>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</si>
  <si>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</si>
  <si>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</si>
  <si>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</si>
  <si>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</si>
  <si>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</si>
  <si>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</si>
  <si>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</si>
  <si>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</si>
  <si>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</si>
  <si>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</si>
  <si>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</si>
  <si>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</si>
  <si>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</si>
  <si>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</si>
  <si>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</si>
  <si>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</si>
  <si>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</si>
  <si>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</si>
  <si>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</si>
  <si>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</si>
  <si>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</si>
  <si>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</si>
  <si>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</si>
  <si>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</si>
  <si>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</si>
  <si>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</si>
  <si>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</si>
  <si>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</si>
  <si>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</si>
  <si>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</si>
  <si>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</si>
  <si>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</si>
  <si>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</si>
  <si>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</si>
  <si>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</si>
  <si>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</si>
  <si>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</si>
  <si>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</si>
  <si>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</si>
  <si>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</si>
  <si>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</si>
  <si>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</si>
  <si>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</si>
  <si>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</si>
  <si>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</si>
  <si>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</si>
  <si>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</si>
  <si>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</si>
  <si>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</si>
  <si>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</si>
  <si>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</si>
  <si>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</si>
  <si>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</si>
  <si>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</si>
  <si>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</si>
  <si>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</si>
  <si>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</si>
  <si>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</si>
  <si>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</si>
  <si>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</si>
  <si>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</si>
  <si>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</si>
  <si>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</si>
  <si>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</si>
  <si>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</si>
  <si>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</si>
  <si>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</si>
  <si>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</si>
  <si>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</si>
  <si>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</si>
  <si>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</si>
  <si>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</si>
  <si>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</si>
  <si>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</si>
  <si>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</si>
  <si>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</si>
  <si>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</si>
  <si>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</si>
  <si>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</si>
  <si>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</si>
  <si>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</si>
  <si>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</si>
  <si>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</si>
  <si>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</si>
  <si>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</si>
  <si>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</si>
  <si>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</si>
  <si>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</si>
  <si>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</si>
  <si>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</si>
  <si>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</si>
  <si>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</si>
  <si>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</si>
  <si>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</si>
  <si>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</si>
  <si>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</si>
  <si>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</si>
  <si>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</si>
  <si>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</si>
  <si>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</si>
  <si>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</si>
  <si>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</si>
  <si>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</si>
  <si>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</si>
  <si>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</si>
  <si>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</si>
  <si>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</si>
  <si>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</si>
  <si>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</si>
  <si>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</si>
  <si>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</si>
  <si>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</si>
  <si>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</si>
  <si>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</si>
  <si>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</si>
  <si>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</si>
  <si>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</si>
  <si>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</si>
  <si>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</si>
  <si>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</si>
  <si>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</si>
  <si>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</si>
  <si>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</si>
  <si>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</si>
  <si>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</si>
  <si>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</si>
  <si>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</si>
  <si>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</si>
  <si>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</si>
  <si>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</si>
  <si>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</si>
  <si>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</si>
  <si>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</si>
  <si>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</si>
  <si>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</si>
  <si>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</si>
  <si>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</si>
  <si>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</si>
  <si>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</si>
  <si>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</si>
  <si>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</si>
  <si>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</si>
  <si>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</si>
  <si>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</si>
  <si>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</si>
  <si>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</si>
  <si>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</si>
  <si>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</si>
  <si>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</si>
  <si>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</si>
  <si>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</si>
  <si>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</si>
  <si>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</si>
  <si>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</si>
  <si>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</si>
  <si>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</si>
  <si>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</si>
  <si>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</si>
  <si>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</si>
  <si>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</si>
  <si>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</si>
  <si>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</si>
  <si>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</si>
  <si>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</si>
  <si>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</si>
  <si>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</si>
  <si>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</si>
  <si>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</si>
  <si>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</si>
  <si>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</si>
  <si>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</si>
  <si>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</si>
  <si>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</si>
  <si>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</si>
  <si>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</si>
  <si>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</si>
  <si>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</si>
  <si>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</si>
  <si>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</si>
  <si>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</si>
  <si>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</si>
  <si>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</si>
  <si>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</si>
  <si>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</si>
  <si>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</si>
  <si>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</si>
  <si>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</si>
  <si>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</si>
  <si>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</si>
  <si>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</si>
  <si>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</si>
  <si>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</si>
  <si>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</si>
  <si>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</si>
  <si>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</si>
  <si>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</si>
  <si>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</si>
  <si>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</si>
  <si>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</si>
  <si>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</si>
  <si>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</si>
  <si>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</si>
  <si>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</si>
  <si>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</si>
  <si>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</si>
  <si>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</si>
  <si>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</si>
  <si>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</si>
  <si>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</si>
  <si>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</si>
  <si>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</si>
  <si>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</si>
  <si>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</si>
  <si>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</si>
  <si>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</si>
  <si>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</si>
  <si>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</si>
  <si>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</si>
  <si>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</si>
  <si>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</si>
  <si>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</si>
  <si>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</si>
  <si>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</si>
  <si>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</si>
  <si>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</si>
  <si>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</si>
  <si>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</si>
  <si>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</si>
  <si>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</si>
  <si>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</si>
  <si>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</si>
  <si>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</si>
  <si>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</si>
  <si>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</si>
  <si>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</si>
  <si>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</si>
  <si>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</si>
  <si>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</si>
  <si>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</si>
  <si>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</si>
  <si>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</si>
  <si>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</si>
  <si>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</si>
  <si>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</si>
  <si>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</si>
  <si>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</si>
  <si>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</si>
  <si>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</si>
  <si>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</si>
  <si>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</si>
  <si>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</si>
  <si>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</si>
  <si>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</si>
  <si>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</si>
  <si>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</si>
  <si>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</si>
  <si>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</si>
  <si>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</si>
  <si>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</si>
  <si>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</si>
  <si>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</si>
  <si>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</si>
  <si>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</si>
  <si>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</si>
  <si>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</si>
  <si>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</si>
  <si>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</si>
  <si>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</si>
  <si>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</si>
  <si>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</si>
  <si>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</si>
  <si>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</si>
  <si>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</si>
  <si>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</si>
  <si>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</si>
  <si>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</si>
  <si>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</si>
  <si>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</si>
  <si>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</si>
  <si>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</si>
  <si>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</si>
  <si>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</si>
  <si>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</si>
  <si>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</si>
  <si>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</si>
  <si>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</si>
  <si>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</si>
  <si>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</si>
  <si>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</si>
  <si>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</si>
  <si>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</si>
  <si>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</si>
  <si>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</si>
  <si>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</si>
  <si>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</si>
  <si>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</si>
  <si>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</si>
  <si>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</si>
  <si>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</si>
  <si>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</si>
  <si>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</si>
  <si>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</si>
  <si>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</si>
  <si>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</si>
  <si>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</si>
  <si>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</si>
  <si>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</si>
  <si>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</si>
  <si>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</si>
  <si>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</si>
  <si>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</si>
  <si>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</si>
  <si>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</si>
  <si>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</si>
  <si>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</si>
  <si>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</si>
  <si>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</si>
  <si>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</si>
  <si>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</si>
  <si>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</si>
  <si>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</si>
  <si>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</si>
  <si>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</si>
  <si>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</si>
  <si>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</si>
  <si>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</si>
  <si>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</si>
  <si>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</si>
  <si>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</si>
  <si>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</si>
  <si>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</si>
  <si>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</si>
  <si>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</si>
  <si>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</si>
  <si>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</si>
  <si>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</si>
  <si>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</si>
  <si>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</si>
  <si>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</si>
  <si>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</si>
  <si>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</si>
  <si>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</si>
  <si>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</si>
  <si>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</si>
  <si>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</si>
  <si>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</si>
  <si>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</si>
  <si>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</si>
  <si>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</si>
  <si>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</si>
  <si>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</si>
  <si>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</si>
  <si>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</si>
  <si>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</si>
  <si>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</si>
  <si>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</si>
  <si>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</si>
  <si>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</si>
  <si>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</si>
  <si>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</si>
  <si>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</si>
  <si>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</si>
  <si>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</si>
  <si>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</si>
  <si>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</si>
  <si>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</si>
  <si>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</si>
  <si>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</si>
  <si>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</si>
  <si>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</si>
  <si>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</si>
  <si>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</si>
  <si>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</si>
  <si>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</si>
  <si>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</si>
  <si>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</si>
  <si>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</si>
  <si>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</si>
  <si>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</si>
  <si>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</si>
  <si>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</si>
  <si>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</si>
  <si>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</si>
  <si>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</si>
  <si>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</si>
  <si>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</si>
  <si>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</si>
  <si>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</si>
  <si>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</si>
  <si>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</si>
  <si>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</si>
  <si>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</si>
  <si>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</si>
  <si>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</si>
  <si>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</si>
  <si>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</si>
  <si>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</si>
  <si>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</si>
  <si>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</si>
  <si>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</si>
  <si>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</si>
  <si>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</si>
  <si>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</si>
  <si>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</si>
  <si>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</si>
  <si>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</si>
  <si>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</si>
  <si>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</si>
  <si>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</si>
  <si>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</si>
  <si>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</si>
  <si>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</si>
  <si>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</si>
  <si>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</si>
  <si>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</si>
  <si>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</si>
  <si>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</si>
  <si>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</si>
  <si>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</si>
  <si>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</si>
  <si>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</si>
  <si>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</si>
  <si>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</si>
  <si>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</si>
  <si>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</si>
  <si>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</si>
  <si>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</si>
  <si>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</si>
  <si>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</si>
  <si>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</si>
  <si>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</si>
  <si>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</si>
  <si>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</si>
  <si>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</si>
  <si>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</si>
  <si>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</si>
  <si>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</si>
  <si>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</si>
  <si>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</si>
  <si>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</si>
  <si>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</si>
  <si>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</si>
  <si>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</si>
  <si>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</si>
  <si>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</si>
  <si>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</si>
  <si>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</si>
  <si>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</si>
  <si>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</si>
  <si>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</si>
  <si>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</si>
  <si>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</si>
  <si>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</si>
  <si>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</si>
  <si>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</si>
  <si>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</si>
  <si>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</si>
  <si>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</si>
  <si>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</si>
  <si>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</si>
  <si>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</si>
  <si>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</si>
  <si>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</si>
  <si>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</si>
  <si>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</si>
  <si>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</si>
  <si>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</si>
  <si>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</si>
  <si>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</si>
  <si>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</si>
  <si>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</si>
  <si>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</si>
  <si>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</si>
  <si>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</si>
  <si>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</si>
  <si>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</si>
  <si>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</si>
  <si>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</si>
  <si>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</si>
  <si>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</si>
  <si>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</si>
  <si>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</si>
  <si>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</si>
  <si>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</si>
  <si>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</si>
  <si>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</si>
  <si>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</si>
  <si>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</si>
  <si>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</si>
  <si>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</si>
  <si>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</si>
  <si>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</si>
  <si>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</si>
  <si>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</si>
  <si>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</si>
  <si>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</si>
  <si>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</si>
  <si>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</si>
  <si>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</si>
  <si>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</si>
  <si>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</si>
  <si>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</si>
  <si>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</si>
  <si>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</si>
  <si>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</si>
  <si>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</si>
  <si>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</si>
  <si>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</si>
  <si>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</si>
  <si>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</si>
  <si>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</si>
  <si>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</si>
  <si>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</si>
  <si>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</si>
  <si>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</si>
  <si>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</si>
  <si>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</si>
  <si>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</si>
  <si>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</si>
  <si>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</si>
  <si>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</si>
  <si>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</si>
  <si>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</si>
  <si>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</si>
  <si>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</si>
  <si>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</si>
  <si>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</si>
  <si>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</si>
  <si>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</si>
  <si>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</si>
  <si>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</si>
  <si>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</si>
  <si>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</si>
  <si>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</si>
  <si>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</si>
  <si>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</si>
  <si>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</si>
  <si>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</si>
  <si>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</si>
  <si>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</si>
  <si>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</si>
  <si>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</si>
  <si>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</si>
  <si>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</si>
  <si>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</si>
  <si>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</si>
  <si>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</si>
  <si>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</si>
  <si>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</si>
  <si>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</si>
  <si>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</si>
  <si>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</si>
  <si>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</si>
  <si>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</si>
  <si>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</si>
  <si>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</si>
  <si>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</si>
  <si>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</si>
  <si>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</si>
  <si>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</si>
  <si>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</si>
  <si>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</si>
  <si>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</si>
  <si>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</si>
  <si>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</si>
  <si>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</si>
  <si>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</si>
  <si>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</si>
  <si>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</si>
  <si>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</si>
  <si>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</si>
  <si>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</si>
  <si>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</si>
  <si>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</si>
  <si>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</si>
  <si>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</si>
  <si>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</si>
  <si>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</si>
  <si>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</si>
  <si>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</si>
  <si>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</si>
  <si>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</si>
  <si>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</si>
  <si>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</si>
  <si>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</si>
  <si>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</si>
  <si>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</si>
  <si>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</si>
  <si>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</si>
  <si>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</si>
  <si>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</si>
  <si>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</si>
  <si>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</si>
  <si>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</si>
  <si>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</si>
  <si>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</si>
  <si>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</si>
  <si>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</si>
  <si>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</si>
  <si>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</si>
  <si>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</si>
  <si>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</si>
  <si>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</si>
  <si>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</si>
  <si>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</si>
  <si>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</si>
  <si>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</si>
  <si>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</si>
  <si>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</si>
  <si>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</si>
  <si>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</si>
  <si>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</si>
  <si>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</si>
  <si>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</si>
  <si>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</si>
  <si>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</si>
  <si>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</si>
  <si>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</si>
  <si>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</si>
  <si>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</si>
  <si>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</si>
  <si>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</si>
  <si>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</si>
  <si>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</si>
  <si>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</si>
  <si>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</si>
  <si>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</si>
  <si>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</si>
  <si>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</si>
  <si>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</si>
  <si>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</si>
  <si>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</si>
  <si>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</si>
  <si>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</si>
  <si>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</si>
  <si>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</si>
  <si>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</si>
  <si>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</si>
  <si>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</si>
  <si>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</si>
  <si>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</si>
  <si>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</si>
  <si>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</si>
  <si>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</si>
  <si>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</si>
  <si>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</si>
  <si>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</si>
  <si>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</si>
  <si>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</si>
  <si>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</si>
  <si>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</si>
  <si>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</si>
  <si>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</si>
  <si>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</si>
  <si>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</si>
  <si>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</si>
  <si>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</si>
  <si>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</si>
  <si>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</si>
  <si>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</si>
  <si>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</si>
  <si>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</si>
  <si>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</si>
  <si>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</si>
  <si>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</si>
  <si>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</si>
  <si>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</si>
  <si>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</si>
  <si>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</si>
  <si>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</si>
  <si>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</si>
  <si>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</si>
  <si>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</si>
  <si>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</si>
  <si>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</si>
  <si>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</si>
  <si>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</si>
  <si>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</si>
  <si>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</si>
  <si>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</si>
  <si>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</si>
  <si>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</si>
  <si>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</si>
  <si>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</si>
  <si>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</si>
  <si>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</si>
  <si>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</si>
  <si>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</si>
  <si>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</si>
  <si>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</si>
  <si>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</si>
  <si>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</si>
  <si>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</si>
  <si>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</si>
  <si>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</si>
  <si>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</si>
  <si>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</si>
  <si>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</si>
  <si>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</si>
  <si>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</si>
  <si>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</si>
  <si>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</si>
  <si>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</si>
  <si>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</si>
  <si>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</si>
  <si>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</si>
  <si>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</si>
  <si>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</si>
  <si>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</si>
  <si>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</si>
  <si>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</si>
  <si>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</si>
  <si>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</si>
  <si>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</si>
  <si>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</si>
  <si>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</si>
  <si>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</si>
  <si>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</si>
  <si>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</si>
  <si>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</si>
  <si>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</si>
  <si>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</si>
  <si>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</si>
  <si>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</si>
  <si>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</si>
  <si>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</si>
  <si>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</si>
  <si>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</si>
  <si>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</si>
  <si>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</si>
  <si>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</si>
  <si>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</si>
  <si>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</si>
  <si>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</si>
  <si>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</si>
  <si>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</si>
  <si>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</si>
  <si>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</si>
  <si>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</si>
  <si>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</si>
  <si>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</si>
  <si>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</si>
  <si>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</si>
  <si>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</si>
  <si>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</si>
  <si>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</si>
  <si>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</si>
  <si>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</si>
  <si>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</si>
  <si>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</si>
  <si>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</si>
  <si>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</si>
  <si>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</si>
  <si>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</si>
  <si>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</si>
  <si>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</si>
  <si>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</si>
  <si>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</si>
  <si>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</si>
  <si>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</si>
  <si>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</si>
  <si>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</si>
  <si>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</si>
  <si>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</si>
  <si>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</si>
  <si>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</si>
  <si>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</si>
  <si>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</si>
  <si>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</si>
  <si>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</si>
  <si>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</si>
  <si>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</si>
  <si>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</si>
  <si>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</si>
  <si>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</si>
  <si>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</si>
  <si>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</si>
  <si>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</si>
  <si>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</si>
  <si>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</si>
  <si>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</si>
  <si>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</si>
  <si>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</si>
  <si>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</si>
  <si>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</si>
  <si>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</si>
  <si>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</si>
  <si>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</si>
  <si>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</si>
  <si>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</si>
  <si>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</si>
  <si>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</si>
  <si>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</si>
  <si>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</si>
  <si>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</si>
  <si>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</si>
  <si>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</si>
  <si>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</si>
  <si>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</si>
  <si>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</si>
  <si>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</si>
  <si>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</si>
  <si>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</si>
  <si>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</si>
  <si>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</si>
  <si>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</si>
  <si>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</si>
  <si>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</si>
  <si>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</si>
  <si>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</si>
  <si>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</si>
  <si>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</si>
  <si>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</si>
  <si>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</si>
  <si>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</si>
  <si>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</si>
  <si>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</si>
  <si>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</si>
  <si>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</si>
  <si>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</si>
  <si>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</si>
  <si>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</si>
  <si>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</si>
  <si>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</si>
  <si>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</si>
  <si>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</si>
  <si>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</si>
  <si>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</si>
  <si>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</si>
  <si>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</si>
  <si>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</si>
  <si>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</si>
  <si>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</si>
  <si>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</si>
  <si>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</si>
  <si>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</si>
  <si>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</si>
  <si>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</si>
  <si>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</si>
  <si>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</si>
  <si>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</si>
  <si>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</si>
  <si>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</si>
  <si>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</si>
  <si>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</si>
  <si>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</si>
  <si>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</si>
  <si>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</si>
  <si>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</si>
  <si>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</si>
  <si>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</si>
  <si>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</si>
  <si>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</si>
  <si>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</si>
  <si>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</si>
  <si>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</si>
  <si>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</si>
  <si>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</si>
  <si>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</si>
  <si>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</si>
  <si>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</si>
  <si>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</si>
  <si>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</si>
  <si>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</si>
  <si>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</si>
  <si>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</si>
  <si>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</si>
  <si>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</si>
  <si>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</si>
  <si>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</si>
  <si>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</si>
  <si>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</si>
  <si>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</si>
  <si>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</si>
  <si>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</si>
  <si>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</si>
  <si>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</si>
  <si>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</si>
  <si>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</si>
  <si>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</si>
  <si>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</si>
  <si>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</si>
  <si>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</si>
  <si>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</si>
  <si>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</si>
  <si>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</si>
  <si>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</si>
  <si>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</si>
  <si>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</si>
  <si>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</si>
  <si>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</si>
  <si>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</si>
  <si>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</si>
  <si>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</si>
  <si>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</si>
  <si>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</si>
  <si>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</si>
  <si>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</si>
  <si>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</si>
  <si>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</si>
  <si>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</si>
  <si>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</si>
  <si>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</si>
  <si>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</si>
  <si>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</si>
  <si>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</si>
  <si>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</si>
  <si>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</si>
  <si>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</si>
  <si>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</si>
  <si>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</si>
  <si>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</si>
  <si>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</si>
  <si>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</si>
  <si>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</si>
  <si>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</si>
  <si>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</si>
  <si>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</si>
  <si>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</si>
  <si>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</si>
  <si>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</si>
  <si>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</si>
  <si>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</si>
  <si>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</si>
  <si>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</si>
  <si>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</si>
  <si>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</si>
  <si>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</si>
  <si>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</si>
  <si>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</si>
  <si>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</si>
  <si>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</si>
  <si>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</si>
  <si>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</si>
  <si>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</si>
  <si>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</si>
  <si>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</si>
  <si>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</si>
  <si>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</si>
  <si>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</si>
  <si>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</si>
  <si>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</si>
  <si>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</si>
  <si>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</si>
  <si>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</si>
  <si>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</si>
  <si>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</si>
  <si>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</si>
  <si>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</si>
  <si>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</si>
  <si>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</si>
  <si>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</si>
  <si>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</si>
  <si>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</si>
  <si>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</si>
  <si>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</si>
  <si>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</si>
  <si>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</si>
  <si>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</si>
  <si>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</si>
  <si>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</si>
  <si>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</si>
  <si>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</si>
  <si>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</si>
  <si>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</si>
  <si>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</si>
  <si>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</si>
  <si>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</si>
  <si>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</si>
  <si>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</si>
  <si>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</si>
  <si>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</si>
  <si>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</si>
  <si>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</si>
  <si>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</si>
  <si>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</si>
  <si>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</si>
  <si>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</si>
  <si>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</si>
  <si>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</si>
  <si>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</si>
  <si>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</si>
  <si>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</si>
  <si>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</si>
  <si>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</si>
  <si>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</si>
  <si>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</si>
  <si>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</si>
  <si>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</si>
  <si>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</si>
  <si>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</si>
  <si>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</si>
  <si>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</si>
  <si>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</si>
  <si>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</si>
  <si>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</si>
  <si>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</si>
  <si>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</si>
  <si>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</si>
  <si>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</si>
  <si>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</si>
  <si>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</si>
  <si>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</si>
  <si>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</si>
  <si>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</si>
  <si>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</si>
  <si>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</si>
  <si>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</si>
  <si>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</si>
  <si>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</si>
  <si>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</si>
  <si>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</si>
  <si>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</si>
  <si>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</si>
  <si>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</si>
  <si>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</si>
  <si>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</si>
  <si>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</si>
  <si>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</si>
  <si>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</si>
  <si>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</si>
  <si>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</si>
  <si>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</si>
  <si>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</si>
  <si>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</si>
  <si>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</si>
  <si>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</si>
  <si>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</si>
  <si>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</si>
  <si>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</si>
  <si>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</si>
  <si>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</si>
  <si>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</si>
  <si>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</si>
  <si>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</si>
  <si>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</si>
  <si>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</si>
  <si>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</si>
  <si>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</si>
  <si>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</si>
  <si>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</si>
  <si>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</si>
  <si>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</si>
  <si>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</si>
  <si>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</si>
  <si>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</si>
  <si>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</si>
  <si>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</si>
  <si>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</si>
  <si>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</si>
  <si>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</si>
  <si>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</si>
  <si>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</si>
  <si>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</si>
  <si>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</si>
  <si>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</si>
  <si>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</si>
  <si>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</si>
  <si>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</si>
  <si>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</si>
  <si>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</si>
  <si>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</si>
  <si>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</si>
  <si>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</si>
  <si>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</si>
  <si>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</si>
  <si>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</si>
  <si>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</si>
  <si>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</si>
  <si>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</si>
  <si>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</si>
  <si>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</si>
  <si>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</si>
  <si>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</si>
  <si>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</si>
  <si>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</si>
  <si>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</si>
  <si>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</si>
  <si>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</si>
  <si>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</si>
  <si>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</si>
  <si>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</si>
  <si>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</si>
  <si>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</si>
  <si>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</si>
  <si>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</si>
  <si>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</si>
  <si>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</si>
  <si>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</si>
  <si>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</si>
  <si>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</si>
  <si>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</si>
  <si>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</si>
  <si>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</si>
  <si>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</si>
  <si>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</si>
  <si>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</si>
  <si>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</si>
  <si>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</si>
  <si>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</si>
  <si>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</si>
  <si>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</si>
  <si>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</si>
  <si>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</si>
  <si>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</si>
  <si>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</si>
  <si>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</si>
  <si>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</si>
  <si>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</si>
  <si>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</si>
  <si>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</si>
  <si>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</si>
  <si>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</si>
  <si>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</si>
  <si>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</si>
  <si>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</si>
  <si>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</si>
  <si>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</si>
  <si>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</si>
  <si>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</si>
  <si>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</si>
  <si>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</si>
  <si>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</si>
  <si>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</si>
  <si>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</si>
  <si>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</si>
  <si>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</si>
  <si>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</si>
  <si>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</si>
  <si>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</si>
  <si>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</si>
  <si>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</si>
  <si>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</si>
  <si>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</si>
  <si>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</si>
  <si>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</si>
  <si>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</si>
  <si>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</si>
  <si>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</si>
  <si>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</si>
  <si>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</si>
  <si>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</si>
  <si>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</si>
  <si>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</si>
  <si>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</si>
  <si>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</si>
  <si>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</si>
  <si>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</si>
  <si>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</si>
  <si>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</si>
  <si>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</si>
  <si>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</si>
  <si>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</si>
  <si>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</si>
  <si>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</si>
  <si>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</si>
  <si>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</si>
  <si>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</si>
  <si>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</si>
  <si>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</si>
  <si>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</si>
  <si>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</si>
  <si>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</si>
  <si>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</si>
  <si>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</si>
  <si>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</si>
  <si>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</si>
  <si>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</si>
  <si>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</si>
  <si>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</si>
  <si>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</si>
  <si>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</si>
  <si>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</si>
  <si>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</si>
  <si>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</si>
  <si>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</si>
  <si>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</si>
  <si>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</si>
  <si>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</si>
  <si>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</si>
  <si>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</si>
  <si>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</si>
  <si>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</si>
  <si>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</si>
  <si>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</si>
  <si>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</si>
  <si>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</si>
  <si>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</si>
  <si>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</si>
  <si>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</si>
  <si>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</si>
  <si>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</si>
  <si>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</si>
  <si>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</si>
  <si>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</si>
  <si>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</si>
  <si>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</si>
  <si>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</si>
  <si>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</si>
  <si>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</si>
  <si>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</si>
  <si>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</si>
  <si>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</si>
  <si>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</si>
  <si>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</si>
  <si>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</si>
  <si>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</si>
  <si>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</si>
  <si>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</si>
  <si>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</si>
  <si>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</si>
  <si>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</si>
  <si>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</si>
  <si>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</si>
  <si>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</si>
  <si>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</si>
  <si>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</si>
  <si>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</si>
  <si>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</si>
  <si>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</si>
  <si>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</si>
  <si>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</si>
  <si>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</si>
  <si>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</si>
  <si>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</si>
  <si>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</si>
  <si>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</si>
  <si>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</si>
  <si>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</si>
  <si>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</si>
  <si>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</si>
  <si>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</si>
  <si>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</si>
  <si>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</si>
  <si>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</si>
  <si>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</si>
  <si>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</si>
  <si>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</si>
  <si>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</si>
  <si>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</si>
  <si>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</si>
  <si>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</si>
  <si>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</si>
  <si>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</si>
  <si>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</si>
  <si>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</si>
  <si>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</si>
  <si>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</si>
  <si>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</si>
  <si>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</si>
  <si>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</si>
  <si>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</si>
  <si>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</si>
  <si>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</si>
  <si>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</si>
  <si>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</si>
  <si>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</si>
  <si>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</si>
  <si>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</si>
  <si>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</si>
  <si>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</si>
  <si>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</si>
  <si>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</si>
  <si>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</si>
  <si>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</si>
  <si>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</si>
  <si>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</si>
  <si>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</si>
  <si>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</si>
  <si>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</si>
  <si>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</si>
  <si>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</si>
  <si>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</si>
  <si>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</si>
  <si>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</si>
  <si>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</si>
  <si>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</si>
  <si>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</si>
  <si>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</si>
  <si>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</si>
  <si>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</si>
  <si>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</si>
  <si>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</si>
  <si>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</si>
  <si>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</si>
  <si>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</si>
  <si>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</si>
  <si>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</si>
  <si>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</si>
  <si>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</si>
  <si>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</si>
  <si>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</si>
  <si>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</si>
  <si>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</si>
  <si>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</si>
  <si>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</si>
  <si>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</si>
  <si>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</si>
  <si>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</si>
  <si>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</si>
  <si>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</si>
  <si>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</si>
  <si>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</si>
  <si>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</si>
  <si>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</si>
  <si>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</si>
  <si>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</si>
  <si>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</si>
  <si>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</si>
  <si>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</si>
  <si>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</si>
  <si>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</si>
  <si>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</si>
  <si>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</si>
  <si>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</si>
  <si>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</si>
  <si>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</si>
  <si>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</si>
  <si>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</si>
  <si>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</si>
  <si>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</si>
  <si>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</si>
  <si>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</si>
  <si>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</si>
  <si>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</si>
  <si>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</si>
  <si>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</si>
  <si>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</si>
  <si>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</si>
  <si>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</si>
  <si>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</si>
  <si>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</si>
  <si>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</si>
  <si>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</si>
  <si>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</si>
  <si>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</si>
  <si>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</si>
  <si>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</si>
  <si>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</si>
  <si>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</si>
  <si>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</si>
  <si>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</si>
  <si>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</si>
  <si>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</si>
  <si>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</si>
  <si>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</si>
  <si>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</si>
  <si>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</si>
  <si>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</si>
  <si>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</si>
  <si>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</si>
  <si>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</si>
  <si>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</si>
  <si>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</si>
  <si>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</si>
  <si>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</si>
  <si>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</si>
  <si>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</si>
  <si>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</si>
  <si>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</si>
  <si>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</si>
  <si>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</si>
  <si>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</si>
  <si>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</si>
  <si>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</si>
  <si>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</si>
  <si>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</si>
  <si>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</si>
  <si>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</si>
  <si>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</si>
  <si>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</si>
  <si>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</si>
  <si>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</si>
  <si>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</si>
  <si>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</si>
  <si>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</si>
  <si>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</si>
  <si>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</si>
  <si>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</si>
  <si>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</si>
  <si>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</si>
  <si>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</si>
  <si>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</si>
  <si>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</si>
  <si>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</si>
  <si>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</si>
  <si>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</si>
  <si>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</si>
  <si>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</si>
  <si>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</si>
  <si>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</si>
  <si>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</si>
  <si>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</si>
  <si>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</si>
  <si>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</si>
  <si>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</si>
  <si>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</si>
  <si>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</si>
  <si>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</si>
  <si>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</si>
  <si>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</si>
  <si>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</si>
  <si>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</si>
  <si>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</si>
  <si>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</si>
  <si>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</si>
  <si>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</si>
  <si>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</si>
  <si>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</si>
  <si>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</si>
  <si>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</si>
  <si>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</si>
  <si>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</si>
  <si>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</si>
  <si>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</si>
  <si>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</si>
  <si>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</si>
  <si>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</si>
  <si>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</si>
  <si>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</si>
  <si>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</si>
  <si>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</si>
  <si>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</si>
  <si>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</si>
  <si>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</si>
  <si>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</si>
  <si>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</si>
  <si>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</si>
  <si>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</si>
  <si>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</si>
  <si>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</si>
  <si>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</si>
  <si>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</si>
  <si>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</si>
  <si>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</si>
  <si>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</si>
  <si>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</si>
  <si>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</si>
  <si>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</si>
  <si>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</si>
  <si>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</si>
  <si>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</si>
  <si>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</si>
  <si>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</si>
  <si>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</si>
  <si>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</si>
  <si>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</si>
  <si>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</si>
  <si>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</si>
  <si>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</si>
  <si>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</si>
  <si>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</si>
  <si>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</si>
  <si>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</si>
  <si>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</si>
  <si>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</si>
  <si>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</si>
  <si>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</si>
  <si>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</si>
  <si>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</si>
  <si>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</si>
  <si>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</si>
  <si>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</si>
  <si>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</si>
  <si>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</si>
  <si>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</si>
  <si>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</si>
  <si>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</si>
  <si>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</si>
  <si>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</si>
  <si>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</si>
  <si>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</si>
  <si>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</si>
  <si>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</si>
  <si>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</si>
  <si>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</si>
  <si>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</si>
  <si>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</si>
  <si>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</si>
  <si>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</si>
  <si>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</si>
  <si>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</si>
  <si>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</si>
  <si>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</si>
  <si>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</si>
  <si>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</si>
  <si>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</si>
  <si>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</si>
  <si>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</si>
  <si>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</si>
  <si>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</si>
  <si>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</si>
  <si>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</si>
  <si>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</si>
  <si>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</si>
  <si>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</si>
  <si>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</si>
  <si>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</si>
  <si>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</si>
  <si>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</si>
  <si>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</si>
  <si>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</si>
  <si>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</si>
  <si>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</si>
  <si>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</si>
  <si>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</si>
  <si>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</si>
  <si>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</si>
  <si>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</si>
  <si>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</si>
  <si>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</si>
  <si>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</si>
  <si>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</si>
  <si>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</si>
  <si>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</si>
  <si>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</si>
  <si>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</si>
  <si>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</si>
  <si>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</si>
  <si>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</si>
  <si>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</si>
  <si>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</si>
  <si>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</si>
  <si>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</si>
  <si>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</si>
  <si>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</si>
  <si>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</si>
  <si>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</si>
  <si>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</si>
  <si>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</si>
  <si>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</si>
  <si>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</si>
  <si>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</si>
  <si>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</si>
  <si>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</si>
  <si>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</si>
  <si>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</si>
  <si>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</si>
  <si>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</si>
  <si>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</si>
  <si>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</si>
  <si>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</si>
  <si>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</si>
  <si>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</si>
  <si>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</si>
  <si>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</si>
  <si>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</si>
  <si>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</si>
  <si>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</si>
  <si>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</si>
  <si>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</si>
  <si>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</si>
  <si>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</si>
  <si>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</si>
  <si>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</si>
  <si>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</si>
  <si>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</si>
  <si>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</si>
  <si>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</si>
  <si>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</si>
  <si>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</si>
  <si>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</si>
  <si>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</si>
  <si>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</si>
  <si>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</si>
  <si>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</si>
  <si>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</si>
  <si>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</si>
  <si>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</si>
  <si>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</si>
  <si>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</si>
  <si>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</si>
  <si>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</si>
  <si>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</si>
  <si>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</si>
  <si>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</si>
  <si>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</si>
  <si>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</si>
  <si>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</si>
  <si>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</si>
  <si>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</si>
  <si>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</si>
  <si>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</si>
  <si>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</si>
  <si>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</si>
  <si>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</si>
  <si>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</si>
  <si>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</si>
  <si>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</si>
  <si>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</si>
  <si>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</si>
  <si>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</si>
  <si>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</si>
  <si>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</si>
  <si>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</si>
  <si>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</si>
  <si>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</si>
  <si>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</si>
  <si>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</si>
  <si>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</si>
  <si>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</si>
  <si>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</si>
  <si>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</si>
  <si>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</si>
  <si>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</si>
  <si>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</si>
  <si>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</si>
  <si>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</si>
  <si>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</si>
  <si>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</si>
  <si>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</si>
  <si>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</si>
  <si>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</si>
  <si>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</si>
  <si>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</si>
  <si>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</si>
  <si>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</si>
  <si>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</si>
  <si>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</si>
  <si>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</si>
  <si>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</si>
  <si>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</si>
  <si>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</si>
  <si>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</si>
  <si>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</si>
  <si>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</si>
  <si>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</si>
  <si>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</si>
  <si>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</si>
  <si>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</si>
  <si>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</si>
  <si>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</si>
  <si>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</si>
  <si>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</si>
  <si>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</si>
  <si>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</si>
  <si>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</si>
  <si>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</si>
  <si>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</si>
  <si>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</si>
  <si>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</si>
  <si>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</si>
  <si>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</si>
  <si>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</si>
  <si>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</si>
  <si>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</si>
  <si>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</si>
  <si>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</si>
  <si>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</si>
  <si>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</si>
  <si>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</si>
  <si>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</si>
  <si>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</si>
  <si>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</si>
  <si>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</si>
  <si>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</si>
  <si>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</si>
  <si>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</si>
  <si>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</si>
  <si>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</si>
  <si>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</si>
  <si>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</si>
  <si>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</si>
  <si>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</si>
  <si>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</si>
  <si>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</si>
  <si>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</si>
  <si>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</si>
  <si>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</si>
  <si>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</si>
  <si>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</si>
  <si>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</si>
  <si>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</si>
  <si>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</si>
  <si>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</si>
  <si>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</si>
  <si>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</si>
  <si>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</si>
  <si>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</si>
  <si>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</si>
  <si>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</si>
  <si>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</si>
  <si>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</si>
  <si>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</si>
  <si>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</si>
  <si>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</si>
  <si>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</si>
  <si>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</si>
  <si>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</si>
  <si>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</si>
  <si>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</si>
  <si>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</si>
  <si>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</si>
  <si>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</si>
  <si>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</si>
  <si>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</si>
  <si>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</si>
  <si>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</si>
  <si>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</si>
  <si>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</si>
  <si>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</si>
  <si>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</si>
  <si>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</si>
  <si>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</si>
  <si>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</si>
  <si>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</si>
  <si>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</si>
  <si>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</si>
  <si>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</si>
  <si>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</si>
  <si>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</si>
  <si>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</si>
  <si>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</si>
  <si>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</si>
  <si>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</si>
  <si>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</si>
  <si>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</si>
  <si>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</si>
  <si>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</si>
  <si>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</si>
  <si>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</si>
  <si>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</si>
  <si>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</si>
  <si>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</si>
  <si>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</si>
  <si>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</si>
  <si>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</si>
  <si>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</si>
  <si>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</si>
  <si>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</si>
  <si>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</si>
  <si>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</si>
  <si>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</si>
  <si>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</si>
  <si>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</si>
  <si>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</si>
  <si>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</si>
  <si>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</si>
  <si>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</si>
  <si>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</si>
  <si>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</si>
  <si>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</si>
  <si>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</si>
  <si>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</si>
  <si>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</si>
  <si>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</si>
  <si>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</si>
  <si>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</si>
  <si>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</si>
  <si>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</si>
  <si>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</si>
  <si>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</si>
  <si>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</si>
  <si>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</si>
  <si>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</si>
  <si>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</si>
  <si>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</si>
  <si>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</si>
  <si>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</si>
  <si>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</si>
  <si>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</si>
  <si>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</si>
  <si>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</si>
  <si>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</si>
  <si>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</si>
  <si>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</si>
  <si>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</si>
  <si>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</si>
  <si>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</si>
  <si>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</si>
  <si>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</si>
  <si>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</si>
  <si>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</si>
  <si>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</si>
  <si>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</si>
  <si>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</si>
  <si>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</si>
  <si>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</si>
  <si>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</si>
  <si>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</si>
  <si>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</si>
  <si>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</si>
  <si>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</si>
  <si>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</si>
  <si>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</si>
  <si>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</si>
  <si>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</si>
  <si>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</si>
  <si>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</si>
  <si>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</si>
  <si>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</si>
  <si>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</si>
  <si>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</si>
  <si>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</si>
  <si>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</si>
  <si>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</si>
  <si>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</si>
  <si>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</si>
  <si>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</si>
  <si>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</si>
  <si>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</si>
  <si>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</si>
  <si>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</si>
  <si>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</si>
  <si>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</si>
  <si>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</si>
  <si>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</si>
  <si>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</si>
  <si>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</si>
  <si>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</si>
  <si>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</si>
  <si>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</si>
  <si>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</si>
  <si>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</si>
  <si>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</si>
  <si>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</si>
  <si>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</si>
  <si>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</si>
  <si>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</si>
  <si>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</si>
  <si>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</si>
  <si>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</si>
  <si>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</si>
  <si>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</si>
  <si>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</si>
  <si>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</si>
  <si>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</si>
  <si>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</si>
  <si>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</si>
  <si>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</si>
  <si>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</si>
  <si>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</si>
  <si>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</si>
  <si>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</si>
  <si>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</si>
  <si>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</si>
  <si>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</si>
  <si>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</si>
  <si>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</si>
  <si>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</si>
  <si>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</si>
  <si>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</si>
  <si>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</si>
  <si>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</si>
  <si>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</si>
  <si>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</si>
  <si>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</si>
  <si>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</si>
  <si>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</si>
  <si>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</si>
  <si>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</si>
  <si>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</si>
  <si>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</si>
  <si>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</si>
  <si>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</si>
  <si>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</si>
  <si>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</si>
  <si>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</si>
  <si>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</si>
  <si>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</si>
  <si>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</si>
  <si>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</si>
  <si>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</si>
  <si>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</si>
  <si>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</si>
  <si>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</si>
  <si>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</si>
  <si>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</si>
  <si>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</si>
  <si>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</si>
  <si>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</si>
  <si>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</si>
  <si>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</si>
  <si>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</si>
  <si>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</si>
  <si>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</si>
  <si>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</si>
  <si>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</si>
  <si>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</si>
  <si>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</si>
  <si>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</si>
  <si>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</si>
  <si>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</si>
  <si>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</si>
  <si>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</si>
  <si>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</si>
  <si>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</si>
  <si>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</si>
  <si>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</si>
  <si>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</si>
  <si>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</si>
  <si>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</si>
  <si>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</si>
  <si>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</si>
  <si>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</si>
  <si>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</si>
  <si>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</si>
  <si>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</si>
  <si>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</si>
  <si>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</si>
  <si>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</si>
  <si>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</si>
  <si>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</si>
  <si>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</si>
  <si>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</si>
  <si>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</si>
  <si>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</si>
  <si>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</si>
  <si>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</si>
  <si>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</si>
  <si>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</si>
  <si>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</si>
  <si>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</si>
  <si>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</si>
  <si>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</si>
  <si>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</si>
  <si>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</si>
  <si>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</si>
  <si>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</si>
  <si>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</si>
  <si>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</si>
  <si>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</si>
  <si>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</si>
  <si>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</si>
  <si>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</si>
  <si>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</si>
  <si>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</si>
  <si>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</si>
  <si>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</si>
  <si>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</si>
  <si>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</si>
  <si>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</si>
  <si>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</si>
  <si>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</si>
  <si>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</si>
  <si>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</si>
  <si>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</si>
  <si>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</si>
  <si>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</si>
  <si>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</si>
  <si>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</si>
  <si>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</si>
  <si>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</si>
  <si>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</si>
  <si>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</si>
  <si>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</si>
  <si>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</si>
  <si>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</si>
  <si>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</si>
  <si>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</si>
  <si>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</si>
  <si>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</si>
  <si>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</si>
  <si>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</si>
  <si>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</si>
  <si>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</si>
  <si>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</si>
  <si>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</si>
  <si>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</si>
  <si>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</si>
  <si>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</si>
  <si>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</si>
  <si>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</si>
  <si>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</si>
  <si>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</si>
  <si>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</si>
  <si>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</si>
  <si>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</si>
  <si>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</si>
  <si>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</si>
  <si>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</si>
  <si>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</si>
  <si>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</si>
  <si>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</si>
  <si>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</si>
  <si>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</si>
  <si>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</si>
  <si>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</si>
  <si>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</si>
  <si>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</si>
  <si>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</si>
  <si>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</si>
  <si>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</si>
  <si>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</si>
  <si>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</si>
  <si>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</si>
  <si>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</si>
  <si>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</si>
  <si>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</si>
  <si>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</si>
  <si>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</si>
  <si>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</si>
  <si>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</si>
  <si>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</si>
  <si>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</si>
  <si>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</si>
  <si>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</si>
  <si>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</si>
  <si>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</si>
  <si>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</si>
  <si>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</si>
  <si>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</si>
  <si>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</si>
  <si>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</si>
  <si>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</si>
  <si>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</si>
  <si>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</si>
  <si>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</si>
  <si>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</si>
  <si>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</si>
  <si>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</si>
  <si>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</si>
  <si>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</si>
  <si>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</si>
  <si>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</si>
  <si>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</si>
  <si>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</si>
  <si>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</si>
  <si>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</si>
  <si>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</si>
  <si>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</si>
  <si>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</si>
  <si>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</si>
  <si>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</si>
  <si>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</si>
  <si>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</si>
  <si>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</si>
  <si>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</si>
  <si>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</si>
  <si>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</si>
  <si>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</si>
  <si>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</si>
  <si>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</si>
  <si>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</si>
  <si>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</si>
  <si>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</si>
  <si>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</si>
  <si>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</si>
  <si>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</si>
  <si>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</si>
  <si>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</si>
  <si>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</si>
  <si>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</si>
  <si>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</si>
  <si>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</si>
  <si>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</si>
  <si>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</si>
  <si>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</si>
  <si>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</si>
  <si>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</si>
  <si>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</si>
  <si>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</si>
  <si>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</si>
  <si>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</si>
  <si>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</si>
  <si>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</si>
  <si>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</si>
  <si>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</si>
  <si>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</si>
  <si>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</si>
  <si>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</si>
  <si>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</si>
  <si>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</si>
  <si>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</si>
  <si>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</si>
  <si>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</si>
  <si>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</si>
  <si>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</si>
  <si>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</si>
  <si>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</si>
  <si>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</si>
  <si>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</si>
  <si>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</si>
  <si>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</si>
  <si>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</si>
  <si>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</si>
  <si>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</si>
  <si>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</si>
  <si>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</si>
  <si>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</si>
  <si>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</si>
  <si>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</si>
  <si>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</si>
  <si>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</si>
  <si>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</si>
  <si>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</si>
  <si>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</si>
  <si>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</si>
  <si>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</si>
  <si>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</si>
  <si>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</si>
  <si>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</si>
  <si>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</si>
  <si>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</si>
  <si>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</si>
  <si>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</si>
  <si>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</si>
  <si>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</si>
  <si>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</si>
  <si>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</si>
  <si>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</si>
  <si>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</si>
  <si>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</si>
  <si>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</si>
  <si>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</si>
  <si>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</si>
  <si>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</si>
  <si>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</si>
  <si>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</si>
  <si>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</si>
  <si>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</si>
  <si>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</si>
  <si>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</si>
  <si>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</si>
  <si>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</si>
  <si>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</si>
  <si>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</si>
  <si>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</si>
  <si>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</si>
  <si>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</si>
  <si>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</si>
  <si>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</si>
  <si>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</si>
  <si>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</si>
  <si>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</si>
  <si>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</si>
  <si>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</si>
  <si>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</si>
  <si>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</si>
  <si>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</si>
  <si>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</si>
  <si>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</si>
  <si>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</si>
  <si>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</si>
  <si>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</si>
  <si>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</si>
  <si>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</si>
  <si>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</si>
  <si>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</si>
  <si>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</si>
  <si>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</si>
  <si>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</si>
  <si>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</si>
  <si>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</si>
  <si>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</si>
  <si>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</si>
  <si>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</si>
  <si>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</si>
  <si>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</si>
  <si>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</si>
  <si>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</si>
  <si>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</si>
  <si>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</si>
  <si>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</si>
  <si>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</si>
  <si>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</si>
  <si>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</si>
  <si>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</si>
  <si>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</si>
  <si>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</si>
  <si>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</si>
  <si>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</si>
  <si>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</si>
  <si>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</si>
  <si>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</si>
  <si>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</si>
  <si>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</si>
  <si>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</si>
  <si>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</si>
  <si>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</si>
  <si>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</si>
  <si>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</si>
  <si>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</si>
  <si>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</si>
  <si>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</si>
  <si>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</si>
  <si>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</si>
  <si>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</si>
  <si>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</si>
  <si>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</si>
  <si>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</si>
  <si>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</si>
  <si>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</si>
  <si>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</si>
  <si>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</si>
  <si>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</si>
  <si>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</si>
  <si>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</si>
  <si>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</si>
  <si>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</si>
  <si>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</si>
  <si>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</si>
  <si>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</si>
  <si>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</si>
  <si>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</si>
  <si>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</si>
  <si>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</si>
  <si>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</si>
  <si>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</si>
  <si>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</si>
  <si>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</si>
  <si>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</si>
  <si>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</si>
  <si>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</si>
  <si>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</si>
  <si>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</si>
  <si>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</si>
  <si>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</si>
  <si>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</si>
  <si>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</si>
  <si>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</si>
  <si>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</si>
  <si>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</si>
  <si>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</si>
  <si>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</si>
  <si>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</si>
  <si>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</si>
  <si>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</si>
  <si>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</si>
  <si>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</si>
  <si>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</si>
  <si>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</si>
  <si>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</si>
  <si>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</si>
  <si>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</si>
  <si>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</si>
  <si>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</si>
  <si>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</si>
  <si>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</si>
  <si>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</si>
  <si>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</si>
  <si>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</si>
  <si>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</si>
  <si>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</si>
  <si>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</si>
  <si>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</si>
  <si>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</si>
  <si>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</si>
  <si>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</si>
  <si>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</si>
  <si>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</si>
  <si>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</si>
  <si>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</si>
  <si>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</si>
  <si>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</si>
  <si>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</si>
  <si>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</si>
  <si>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</si>
  <si>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</si>
  <si>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</si>
  <si>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</si>
  <si>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</si>
  <si>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</si>
  <si>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</si>
  <si>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</si>
  <si>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</si>
  <si>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</si>
  <si>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</si>
  <si>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</si>
  <si>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</si>
  <si>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</si>
  <si>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</si>
  <si>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</si>
  <si>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</si>
  <si>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</si>
  <si>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</si>
  <si>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</si>
  <si>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</si>
  <si>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</si>
  <si>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</si>
  <si>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</si>
  <si>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</si>
  <si>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</si>
  <si>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</si>
  <si>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</si>
  <si>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</si>
  <si>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</si>
  <si>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</si>
  <si>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</si>
  <si>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</si>
  <si>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</si>
  <si>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</si>
  <si>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</si>
  <si>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</si>
  <si>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</si>
  <si>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</si>
  <si>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</si>
  <si>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</si>
  <si>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</si>
  <si>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</si>
  <si>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</si>
  <si>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</si>
  <si>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</si>
  <si>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</si>
  <si>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</si>
  <si>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</si>
  <si>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</si>
  <si>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</si>
  <si>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</si>
  <si>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</si>
  <si>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</si>
  <si>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</si>
  <si>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</si>
  <si>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</si>
  <si>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</si>
  <si>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</si>
  <si>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</si>
  <si>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</si>
  <si>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</si>
  <si>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</si>
  <si>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</si>
  <si>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</si>
  <si>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</si>
  <si>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</si>
  <si>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</si>
  <si>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</si>
  <si>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</si>
  <si>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</si>
  <si>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</si>
  <si>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</si>
  <si>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</si>
  <si>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</si>
  <si>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</si>
  <si>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</si>
  <si>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</si>
  <si>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</si>
  <si>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</si>
  <si>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</si>
  <si>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</si>
  <si>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</si>
  <si>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</si>
  <si>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</si>
  <si>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</si>
  <si>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</si>
  <si>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</si>
  <si>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</si>
  <si>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</si>
  <si>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</si>
  <si>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</si>
  <si>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</si>
  <si>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</si>
  <si>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</si>
  <si>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</si>
  <si>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</si>
  <si>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</si>
  <si>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</si>
  <si>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</si>
  <si>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</si>
  <si>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</si>
  <si>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</si>
  <si>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</si>
  <si>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</si>
  <si>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</si>
  <si>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</si>
  <si>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</si>
  <si>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</si>
  <si>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</si>
  <si>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</si>
  <si>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</si>
  <si>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</si>
  <si>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</si>
  <si>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</si>
  <si>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</si>
  <si>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</si>
  <si>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</si>
  <si>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</si>
  <si>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</si>
  <si>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</si>
  <si>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</si>
  <si>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</si>
  <si>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</si>
  <si>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</si>
  <si>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</si>
  <si>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</si>
  <si>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</si>
  <si>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</si>
  <si>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</si>
  <si>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</si>
  <si>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</si>
  <si>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</si>
  <si>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</si>
  <si>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</si>
  <si>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</si>
  <si>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</si>
  <si>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</si>
  <si>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</si>
  <si>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</si>
  <si>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</si>
  <si>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</si>
  <si>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</si>
  <si>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</si>
  <si>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</si>
  <si>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</si>
  <si>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</si>
  <si>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</si>
  <si>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</si>
  <si>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</si>
  <si>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</si>
  <si>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</si>
  <si>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</si>
  <si>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</si>
  <si>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</si>
  <si>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</si>
  <si>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</si>
  <si>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</si>
  <si>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</si>
  <si>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</si>
  <si>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</si>
  <si>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</si>
  <si>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</si>
  <si>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</si>
  <si>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</si>
  <si>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</si>
  <si>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</si>
  <si>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</si>
  <si>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</si>
  <si>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</si>
  <si>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</si>
  <si>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</si>
  <si>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</si>
  <si>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</si>
  <si>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</si>
  <si>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</si>
  <si>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</si>
  <si>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</si>
  <si>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</si>
  <si>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</si>
  <si>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</si>
  <si>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</si>
  <si>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</si>
  <si>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</si>
  <si>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</si>
  <si>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</si>
  <si>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</si>
  <si>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</si>
  <si>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</si>
  <si>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</si>
  <si>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</si>
  <si>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</si>
  <si>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</si>
  <si>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</si>
  <si>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</si>
  <si>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</si>
  <si>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</si>
  <si>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</si>
  <si>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</si>
  <si>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</si>
  <si>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</si>
  <si>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</si>
  <si>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</si>
  <si>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</si>
  <si>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</si>
  <si>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</si>
  <si>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</si>
  <si>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</si>
  <si>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</si>
  <si>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</si>
  <si>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</si>
  <si>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</si>
  <si>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</si>
  <si>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</si>
  <si>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</si>
  <si>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</si>
  <si>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</si>
  <si>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</si>
  <si>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</si>
  <si>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</si>
  <si>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</si>
  <si>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</si>
  <si>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</si>
  <si>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</si>
  <si>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</si>
  <si>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</si>
  <si>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</si>
  <si>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</si>
  <si>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</si>
  <si>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</si>
  <si>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</si>
  <si>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</si>
  <si>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</si>
  <si>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</si>
  <si>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</si>
  <si>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</si>
  <si>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</si>
  <si>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</si>
  <si>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</si>
  <si>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</si>
  <si>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</si>
  <si>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</si>
  <si>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</si>
  <si>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</si>
  <si>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</si>
  <si>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</si>
  <si>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</si>
  <si>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</si>
  <si>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</si>
  <si>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</si>
  <si>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</si>
  <si>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</si>
  <si>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</si>
  <si>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</si>
  <si>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</si>
  <si>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</si>
  <si>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</si>
  <si>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</si>
  <si>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</si>
  <si>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</si>
  <si>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</si>
  <si>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</si>
  <si>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</si>
  <si>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</si>
  <si>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</si>
  <si>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</si>
  <si>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</si>
  <si>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</si>
  <si>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</si>
  <si>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</si>
  <si>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</si>
  <si>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</si>
  <si>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</si>
  <si>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</si>
  <si>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</si>
  <si>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</si>
  <si>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</si>
  <si>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</si>
  <si>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</si>
  <si>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</si>
  <si>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</si>
  <si>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</si>
  <si>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</si>
  <si>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</si>
  <si>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</si>
  <si>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</si>
  <si>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</si>
  <si>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</si>
  <si>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</si>
  <si>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</si>
  <si>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</si>
  <si>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</si>
  <si>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</si>
  <si>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</si>
  <si>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</si>
  <si>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</si>
  <si>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</si>
  <si>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</si>
  <si>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</si>
  <si>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</si>
  <si>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</si>
  <si>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</si>
  <si>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</si>
  <si>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</si>
  <si>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</si>
  <si>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</si>
  <si>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</si>
  <si>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</si>
  <si>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</si>
  <si>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</si>
  <si>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</si>
  <si>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</si>
  <si>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</si>
  <si>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</si>
  <si>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</si>
  <si>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</si>
  <si>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</si>
  <si>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</si>
  <si>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</si>
  <si>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</si>
  <si>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</si>
  <si>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</si>
  <si>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</si>
  <si>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</si>
  <si>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</si>
  <si>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</si>
  <si>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</si>
  <si>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</si>
  <si>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</si>
  <si>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</si>
  <si>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</si>
  <si>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</si>
  <si>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</si>
  <si>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</si>
  <si>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</si>
  <si>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</si>
  <si>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</si>
  <si>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</si>
  <si>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</si>
  <si>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</si>
  <si>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</si>
  <si>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</si>
  <si>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</si>
  <si>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</si>
  <si>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</si>
  <si>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</si>
  <si>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</si>
  <si>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</si>
  <si>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</si>
  <si>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</si>
  <si>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</si>
  <si>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</si>
  <si>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</si>
  <si>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</si>
  <si>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</si>
  <si>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</si>
  <si>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</si>
  <si>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</si>
  <si>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</si>
  <si>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</si>
  <si>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</si>
  <si>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</si>
  <si>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</si>
  <si>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</si>
  <si>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</si>
  <si>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</si>
  <si>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</si>
  <si>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</si>
  <si>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</si>
  <si>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</si>
  <si>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</si>
  <si>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</si>
  <si>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</si>
  <si>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</si>
  <si>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</si>
  <si>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</si>
  <si>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</si>
  <si>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</si>
  <si>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</si>
  <si>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</si>
  <si>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</si>
  <si>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</si>
  <si>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</si>
  <si>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</si>
  <si>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</si>
  <si>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</si>
  <si>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</si>
  <si>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</si>
  <si>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</si>
  <si>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</si>
  <si>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</si>
  <si>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</si>
  <si>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</si>
  <si>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</si>
  <si>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</si>
  <si>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</si>
  <si>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</si>
  <si>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</si>
  <si>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</si>
  <si>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</si>
  <si>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</si>
  <si>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</si>
  <si>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</si>
  <si>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</si>
  <si>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</si>
  <si>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</si>
  <si>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</si>
  <si>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</si>
  <si>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</si>
  <si>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</si>
  <si>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</si>
  <si>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</si>
  <si>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</si>
  <si>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</si>
  <si>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</si>
  <si>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</si>
  <si>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</si>
  <si>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</si>
  <si>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</si>
  <si>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</si>
  <si>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</si>
  <si>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</si>
  <si>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</si>
  <si>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</si>
  <si>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</si>
  <si>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</si>
  <si>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</si>
  <si>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</si>
  <si>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</si>
  <si>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</si>
  <si>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</si>
  <si>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</si>
  <si>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</si>
  <si>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</si>
  <si>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</si>
  <si>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</si>
  <si>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</si>
  <si>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</si>
  <si>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</si>
  <si>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</si>
  <si>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</si>
  <si>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</si>
  <si>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</si>
  <si>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</si>
  <si>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</si>
  <si>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</si>
  <si>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</si>
  <si>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</si>
  <si>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</si>
  <si>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</si>
  <si>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</si>
  <si>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</si>
  <si>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</si>
  <si>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</si>
  <si>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</si>
  <si>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</si>
  <si>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</si>
  <si>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</si>
  <si>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</si>
  <si>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</si>
  <si>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</si>
  <si>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</si>
  <si>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</si>
  <si>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</si>
  <si>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</si>
  <si>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</si>
  <si>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</si>
  <si>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</si>
  <si>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</si>
  <si>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</si>
  <si>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</si>
  <si>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</si>
  <si>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</si>
  <si>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</si>
  <si>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</si>
  <si>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</si>
  <si>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</si>
  <si>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</si>
  <si>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</si>
  <si>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</si>
  <si>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</si>
  <si>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</si>
  <si>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</si>
  <si>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</si>
  <si>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</si>
  <si>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</si>
  <si>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</si>
  <si>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</si>
  <si>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</si>
  <si>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</si>
  <si>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</si>
  <si>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</si>
  <si>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</si>
  <si>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</si>
  <si>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</si>
  <si>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</si>
  <si>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</si>
  <si>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</si>
  <si>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</si>
  <si>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</si>
  <si>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</si>
  <si>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</si>
  <si>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</si>
  <si>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</si>
  <si>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</si>
  <si>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</si>
  <si>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</si>
  <si>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</si>
  <si>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</si>
  <si>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</si>
  <si>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</si>
  <si>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</si>
  <si>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</si>
  <si>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</si>
  <si>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</si>
  <si>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</si>
  <si>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</si>
  <si>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</si>
  <si>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</si>
  <si>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</si>
  <si>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</si>
  <si>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</si>
  <si>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</si>
  <si>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</si>
  <si>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</si>
  <si>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</si>
  <si>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</si>
  <si>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</si>
  <si>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</si>
  <si>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</si>
  <si>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</si>
  <si>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</si>
  <si>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</si>
  <si>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</si>
  <si>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</si>
  <si>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</si>
  <si>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</si>
  <si>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</si>
  <si>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</si>
  <si>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</si>
  <si>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</si>
  <si>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</si>
  <si>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</si>
  <si>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</si>
  <si>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</si>
  <si>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</si>
  <si>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</si>
  <si>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</si>
  <si>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</si>
  <si>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</si>
  <si>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</si>
  <si>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</si>
  <si>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</si>
  <si>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</si>
  <si>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</si>
  <si>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</si>
  <si>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</si>
  <si>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</si>
  <si>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</si>
  <si>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</si>
  <si>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</si>
  <si>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</si>
  <si>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</si>
  <si>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</si>
  <si>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</si>
  <si>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</si>
  <si>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</si>
  <si>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</si>
  <si>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</si>
  <si>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</si>
  <si>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</si>
  <si>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</si>
  <si>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</si>
  <si>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</si>
  <si>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</si>
  <si>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</si>
  <si>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</si>
  <si>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</si>
  <si>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</si>
  <si>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</si>
  <si>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</si>
  <si>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</si>
  <si>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</si>
  <si>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</si>
  <si>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</si>
  <si>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</si>
  <si>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</si>
  <si>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</si>
  <si>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</si>
  <si>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</si>
  <si>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</si>
  <si>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</si>
  <si>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</si>
  <si>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</si>
  <si>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</si>
  <si>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</si>
  <si>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</si>
  <si>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</si>
  <si>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</si>
  <si>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</si>
  <si>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</si>
  <si>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</si>
  <si>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</si>
  <si>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</si>
  <si>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</si>
  <si>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</si>
  <si>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</si>
  <si>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</si>
  <si>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</si>
  <si>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</si>
  <si>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</si>
  <si>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</si>
  <si>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</si>
  <si>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</si>
  <si>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</si>
  <si>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</si>
  <si>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</si>
  <si>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</si>
  <si>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</si>
  <si>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</si>
  <si>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</si>
  <si>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</si>
  <si>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</si>
  <si>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</si>
  <si>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</si>
  <si>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</si>
  <si>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</si>
  <si>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</si>
  <si>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</si>
  <si>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</si>
  <si>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</si>
  <si>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</si>
  <si>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</si>
  <si>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</si>
  <si>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</si>
  <si>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</si>
  <si>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</si>
  <si>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</si>
  <si>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</si>
  <si>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</si>
  <si>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</si>
  <si>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</si>
  <si>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</si>
  <si>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</si>
  <si>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</si>
  <si>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</si>
  <si>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</si>
  <si>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</si>
  <si>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</si>
  <si>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</si>
  <si>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</si>
  <si>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</si>
  <si>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</si>
  <si>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</si>
  <si>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</si>
  <si>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</si>
  <si>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</si>
  <si>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</si>
  <si>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</si>
  <si>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</si>
  <si>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</si>
  <si>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</si>
  <si>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</si>
  <si>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</si>
  <si>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</si>
  <si>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</si>
  <si>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</si>
  <si>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</si>
  <si>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</si>
  <si>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</si>
  <si>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</si>
  <si>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</si>
  <si>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</si>
  <si>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</si>
  <si>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</si>
  <si>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</si>
  <si>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</si>
  <si>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</si>
  <si>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</si>
  <si>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</si>
  <si>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</si>
  <si>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</si>
  <si>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</si>
  <si>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</si>
  <si>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</si>
  <si>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</si>
  <si>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</si>
  <si>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</si>
  <si>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</si>
  <si>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</si>
  <si>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</si>
  <si>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</si>
  <si>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</si>
  <si>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</si>
  <si>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</si>
  <si>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</si>
  <si>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</si>
  <si>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</si>
  <si>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</si>
  <si>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</si>
  <si>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</si>
  <si>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</si>
  <si>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</si>
  <si>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</si>
  <si>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</si>
  <si>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</si>
  <si>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</si>
  <si>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</si>
  <si>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</si>
  <si>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</si>
  <si>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</si>
  <si>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</si>
  <si>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</si>
  <si>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</si>
  <si>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</si>
  <si>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</si>
  <si>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</si>
  <si>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</si>
  <si>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</si>
  <si>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</si>
  <si>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</si>
  <si>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</si>
  <si>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</si>
  <si>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</si>
  <si>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</si>
  <si>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</si>
  <si>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</si>
  <si>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</si>
  <si>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</si>
  <si>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</si>
  <si>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</si>
  <si>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</si>
  <si>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</si>
  <si>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</si>
  <si>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</si>
  <si>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</si>
  <si>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</si>
  <si>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</si>
  <si>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</si>
  <si>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</si>
  <si>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</si>
  <si>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</si>
  <si>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</si>
  <si>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</si>
  <si>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</si>
  <si>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</si>
  <si>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</si>
  <si>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</si>
  <si>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</si>
  <si>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</si>
  <si>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</si>
  <si>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</si>
  <si>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</si>
  <si>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</si>
  <si>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</si>
  <si>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</si>
  <si>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</si>
  <si>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</si>
  <si>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</si>
  <si>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</si>
  <si>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</si>
  <si>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</si>
  <si>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</si>
  <si>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</si>
  <si>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</si>
  <si>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</si>
  <si>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</si>
  <si>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</si>
  <si>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</si>
  <si>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</si>
  <si>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</si>
  <si>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</si>
  <si>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</si>
  <si>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</si>
  <si>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</si>
  <si>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</si>
  <si>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</si>
  <si>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</si>
  <si>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</si>
  <si>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</si>
  <si>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</si>
  <si>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</si>
  <si>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</si>
  <si>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</si>
  <si>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</si>
  <si>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</si>
  <si>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</si>
  <si>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</si>
  <si>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</si>
  <si>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</si>
  <si>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</si>
  <si>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</si>
  <si>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</si>
  <si>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</si>
  <si>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</si>
  <si>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</si>
  <si>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</si>
  <si>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</si>
  <si>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</si>
  <si>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</si>
  <si>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</si>
  <si>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</si>
  <si>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</si>
  <si>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</si>
  <si>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</si>
  <si>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</si>
  <si>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</si>
  <si>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</si>
  <si>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</si>
  <si>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</si>
  <si>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</si>
  <si>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</si>
  <si>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</si>
  <si>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</si>
  <si>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</si>
  <si>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</si>
  <si>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</si>
  <si>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</si>
  <si>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</si>
  <si>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</si>
  <si>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</si>
  <si>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</si>
  <si>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</si>
  <si>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</si>
  <si>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</si>
  <si>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</si>
  <si>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</si>
  <si>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</si>
  <si>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</si>
  <si>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</si>
  <si>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</si>
  <si>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</si>
  <si>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</si>
  <si>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</si>
  <si>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</si>
  <si>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</si>
  <si>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</si>
  <si>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</si>
  <si>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</si>
  <si>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</si>
  <si>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</si>
  <si>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</si>
  <si>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</si>
  <si>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</si>
  <si>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</si>
  <si>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</si>
  <si>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</si>
  <si>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</si>
  <si>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</si>
  <si>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</si>
  <si>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</si>
  <si>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</si>
  <si>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</si>
  <si>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</si>
  <si>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</si>
  <si>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</si>
  <si>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</si>
  <si>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</si>
  <si>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</si>
  <si>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</si>
  <si>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</si>
  <si>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</si>
  <si>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</si>
  <si>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</si>
  <si>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</si>
  <si>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</si>
  <si>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</si>
  <si>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</si>
  <si>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</si>
  <si>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</si>
  <si>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</si>
  <si>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</si>
  <si>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</si>
  <si>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</si>
  <si>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</si>
  <si>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</si>
  <si>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</si>
  <si>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</si>
  <si>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</si>
  <si>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</si>
  <si>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</si>
  <si>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</si>
  <si>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</si>
  <si>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</si>
  <si>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</si>
  <si>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</si>
  <si>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</si>
  <si>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</si>
  <si>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</si>
  <si>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</si>
  <si>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</si>
  <si>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</si>
  <si>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</si>
  <si>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</si>
  <si>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</si>
  <si>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</si>
  <si>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</si>
  <si>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</si>
  <si>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</si>
  <si>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</si>
  <si>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</si>
  <si>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</si>
  <si>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</si>
  <si>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</si>
  <si>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</si>
  <si>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</si>
  <si>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</si>
  <si>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</si>
  <si>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</si>
  <si>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</si>
  <si>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</si>
  <si>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</si>
  <si>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</si>
  <si>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</si>
  <si>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</si>
  <si>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</si>
  <si>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</si>
  <si>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</si>
  <si>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</si>
  <si>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</si>
  <si>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</si>
  <si>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</si>
  <si>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</si>
  <si>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</si>
  <si>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</si>
  <si>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</si>
  <si>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</si>
  <si>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</si>
  <si>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</si>
  <si>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</si>
  <si>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</si>
  <si>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</si>
  <si>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</si>
  <si>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</si>
  <si>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</si>
  <si>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</si>
  <si>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</si>
  <si>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</si>
  <si>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</si>
  <si>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</si>
  <si>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</si>
  <si>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</si>
  <si>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</si>
  <si>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</si>
  <si>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</si>
  <si>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</si>
  <si>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</si>
  <si>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</si>
  <si>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</si>
  <si>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</si>
  <si>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</si>
  <si>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</si>
  <si>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</si>
  <si>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</si>
  <si>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</si>
  <si>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</si>
  <si>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</si>
  <si>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</si>
  <si>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</si>
  <si>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</si>
  <si>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</si>
  <si>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</si>
  <si>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</si>
  <si>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</si>
  <si>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</si>
  <si>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</si>
  <si>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</si>
  <si>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</si>
  <si>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</si>
  <si>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</si>
  <si>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</si>
  <si>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</si>
  <si>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</si>
  <si>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</si>
  <si>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</si>
  <si>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</si>
  <si>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</si>
  <si>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</si>
  <si>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</si>
  <si>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</si>
  <si>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</si>
  <si>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</si>
  <si>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</si>
  <si>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</si>
  <si>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</si>
  <si>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</si>
  <si>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</si>
  <si>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</si>
  <si>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</si>
  <si>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</si>
  <si>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</si>
  <si>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</si>
  <si>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</si>
  <si>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</si>
  <si>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</si>
  <si>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</si>
  <si>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</si>
  <si>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</si>
  <si>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</si>
  <si>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</si>
  <si>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</si>
  <si>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</si>
  <si>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</si>
  <si>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</si>
  <si>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</si>
  <si>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</si>
  <si>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</si>
  <si>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</si>
  <si>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</si>
  <si>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</si>
  <si>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</si>
  <si>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</si>
  <si>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</si>
  <si>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</si>
  <si>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</si>
  <si>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</si>
  <si>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</si>
  <si>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</si>
  <si>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</si>
  <si>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</si>
  <si>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</si>
  <si>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</si>
  <si>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</si>
  <si>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</si>
  <si>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</si>
  <si>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</si>
  <si>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</si>
  <si>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</si>
  <si>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</si>
  <si>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</si>
  <si>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</si>
  <si>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</si>
  <si>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</si>
  <si>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</si>
  <si>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</si>
  <si>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</si>
  <si>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</si>
  <si>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</si>
  <si>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</si>
  <si>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</si>
  <si>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</si>
  <si>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</si>
  <si>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</si>
  <si>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</si>
  <si>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</si>
  <si>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</si>
  <si>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</si>
  <si>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</si>
  <si>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</si>
  <si>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</si>
  <si>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</si>
  <si>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</si>
  <si>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</si>
  <si>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</si>
  <si>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</si>
  <si>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</si>
  <si>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</si>
  <si>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</si>
  <si>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</si>
  <si>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</si>
  <si>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</si>
  <si>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</si>
  <si>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</si>
  <si>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</si>
  <si>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</si>
  <si>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</si>
  <si>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</si>
  <si>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</si>
  <si>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</si>
  <si>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</si>
  <si>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</si>
  <si>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</si>
  <si>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</si>
  <si>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</si>
  <si>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</si>
  <si>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</si>
  <si>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</si>
  <si>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</si>
  <si>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</si>
  <si>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</si>
  <si>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</si>
  <si>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</si>
  <si>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</si>
  <si>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</si>
  <si>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</si>
  <si>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</si>
  <si>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</si>
  <si>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</si>
  <si>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</si>
  <si>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</si>
  <si>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</si>
  <si>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</si>
  <si>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</si>
  <si>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</si>
  <si>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</si>
  <si>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</si>
  <si>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</si>
  <si>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</si>
  <si>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</si>
  <si>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</si>
  <si>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</si>
  <si>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</si>
  <si>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</si>
  <si>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</si>
  <si>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</si>
  <si>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</si>
  <si>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</si>
  <si>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</si>
  <si>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</si>
  <si>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</si>
  <si>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</si>
  <si>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</si>
  <si>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</si>
  <si>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</si>
  <si>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</si>
  <si>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</si>
  <si>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</si>
  <si>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</si>
  <si>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</si>
  <si>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</si>
  <si>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</si>
  <si>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</si>
  <si>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</si>
  <si>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</si>
  <si>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</si>
  <si>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</si>
  <si>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</si>
  <si>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</si>
  <si>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</si>
  <si>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</si>
  <si>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</si>
  <si>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</si>
  <si>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</si>
  <si>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</si>
  <si>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</si>
  <si>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</si>
  <si>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</si>
  <si>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</si>
  <si>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</si>
  <si>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</si>
  <si>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</si>
  <si>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</si>
  <si>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</si>
  <si>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</si>
  <si>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</si>
  <si>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</si>
  <si>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</si>
  <si>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</si>
  <si>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</si>
  <si>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</si>
  <si>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</si>
  <si>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</si>
  <si>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</si>
  <si>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</si>
  <si>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</si>
  <si>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</si>
  <si>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</si>
  <si>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</si>
  <si>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</si>
  <si>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</si>
  <si>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</si>
  <si>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</si>
  <si>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</si>
  <si>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</si>
  <si>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</si>
  <si>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</si>
  <si>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</si>
  <si>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</si>
  <si>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</si>
  <si>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</si>
  <si>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</si>
  <si>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</si>
  <si>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</si>
  <si>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</si>
  <si>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</si>
  <si>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</si>
  <si>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</si>
  <si>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</si>
  <si>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</si>
  <si>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</si>
  <si>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</si>
  <si>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</si>
  <si>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</si>
  <si>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</si>
  <si>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</si>
  <si>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</si>
  <si>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</si>
  <si>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</si>
  <si>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</si>
  <si>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</si>
  <si>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</si>
  <si>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</si>
  <si>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</si>
  <si>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</si>
  <si>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</si>
  <si>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</si>
  <si>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</si>
  <si>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</si>
  <si>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</si>
  <si>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</si>
  <si>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</si>
  <si>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</si>
  <si>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</si>
  <si>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</si>
  <si>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</si>
  <si>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</si>
  <si>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</si>
  <si>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</si>
  <si>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</si>
  <si>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</si>
  <si>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</si>
  <si>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</si>
  <si>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</si>
  <si>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</si>
  <si>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</si>
  <si>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</si>
  <si>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</si>
  <si>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</si>
  <si>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</si>
  <si>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</si>
  <si>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</si>
  <si>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</si>
  <si>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</si>
  <si>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</si>
  <si>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</si>
  <si>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</si>
  <si>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</si>
  <si>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</si>
  <si>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</si>
  <si>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</si>
  <si>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</si>
  <si>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</si>
  <si>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</si>
  <si>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</si>
  <si>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</si>
  <si>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</si>
  <si>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</si>
  <si>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</si>
  <si>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</si>
  <si>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</si>
  <si>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</si>
  <si>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</si>
  <si>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</si>
  <si>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</si>
  <si>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</si>
  <si>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</si>
  <si>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</si>
  <si>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</si>
  <si>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</si>
  <si>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</si>
  <si>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</si>
  <si>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</si>
  <si>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</si>
  <si>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</si>
  <si>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</si>
  <si>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</si>
  <si>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</si>
  <si>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</si>
  <si>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</si>
  <si>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</si>
  <si>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</si>
  <si>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</si>
  <si>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</si>
  <si>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</si>
  <si>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</si>
  <si>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</si>
  <si>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</si>
  <si>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</si>
  <si>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</si>
  <si>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</si>
  <si>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</si>
  <si>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</si>
  <si>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</si>
  <si>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</si>
  <si>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</si>
  <si>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</si>
  <si>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</si>
  <si>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</si>
  <si>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</si>
  <si>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</si>
  <si>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</si>
  <si>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</si>
  <si>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</si>
  <si>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</si>
  <si>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</si>
  <si>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</si>
  <si>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</si>
  <si>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</si>
  <si>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</si>
  <si>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</si>
  <si>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</si>
  <si>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</si>
  <si>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</si>
  <si>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</si>
  <si>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</si>
  <si>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</si>
  <si>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</si>
  <si>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</si>
  <si>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</si>
  <si>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</si>
  <si>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</si>
  <si>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</si>
  <si>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</si>
  <si>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</si>
  <si>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</si>
  <si>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</si>
  <si>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</si>
  <si>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</si>
  <si>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</si>
  <si>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</si>
  <si>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</si>
  <si>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</si>
  <si>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</si>
  <si>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</si>
  <si>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</si>
  <si>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</si>
  <si>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</si>
  <si>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</si>
  <si>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</si>
  <si>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</si>
  <si>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</si>
  <si>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</si>
  <si>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</si>
  <si>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</si>
  <si>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</si>
  <si>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</si>
  <si>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</si>
  <si>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</si>
  <si>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</si>
  <si>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</si>
  <si>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</si>
  <si>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</si>
  <si>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</si>
  <si>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</si>
  <si>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</si>
  <si>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</si>
  <si>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</si>
  <si>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</si>
  <si>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</si>
  <si>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</si>
  <si>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</si>
  <si>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</si>
  <si>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</si>
  <si>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</si>
  <si>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</si>
  <si>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</si>
  <si>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</si>
  <si>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</si>
  <si>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</si>
  <si>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</si>
  <si>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</si>
  <si>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</si>
  <si>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</si>
  <si>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</si>
  <si>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</si>
  <si>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</si>
  <si>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</si>
  <si>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</si>
  <si>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</si>
  <si>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</si>
  <si>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</si>
  <si>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</si>
  <si>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</si>
  <si>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</si>
  <si>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</si>
  <si>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</si>
  <si>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</si>
  <si>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</si>
  <si>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</si>
  <si>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</si>
  <si>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</si>
  <si>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</si>
  <si>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</si>
  <si>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</si>
  <si>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</si>
  <si>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</si>
  <si>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</si>
  <si>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</si>
  <si>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</si>
  <si>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</si>
  <si>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</si>
  <si>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</si>
  <si>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</si>
  <si>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</si>
  <si>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</si>
  <si>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</si>
  <si>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</si>
  <si>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</si>
  <si>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</si>
  <si>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</si>
  <si>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</si>
  <si>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</si>
  <si>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</si>
  <si>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</si>
  <si>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</si>
  <si>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</si>
  <si>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</si>
  <si>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</si>
  <si>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</si>
  <si>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</si>
  <si>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</si>
  <si>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</si>
  <si>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</si>
  <si>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</si>
  <si>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</si>
  <si>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</si>
  <si>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</si>
  <si>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</si>
  <si>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</si>
  <si>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</si>
  <si>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</si>
  <si>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</si>
  <si>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</si>
  <si>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</si>
  <si>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</si>
  <si>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</si>
  <si>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</si>
  <si>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</si>
  <si>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</si>
  <si>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</si>
  <si>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</si>
  <si>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</si>
  <si>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</si>
  <si>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</si>
  <si>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</si>
  <si>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</si>
  <si>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</si>
  <si>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</si>
  <si>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</si>
  <si>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</si>
  <si>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</si>
  <si>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</si>
  <si>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</si>
  <si>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</si>
  <si>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</si>
  <si>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</si>
  <si>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</si>
  <si>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</si>
  <si>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</si>
  <si>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</si>
  <si>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</si>
  <si>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</si>
  <si>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</si>
  <si>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</si>
  <si>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</si>
  <si>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</si>
  <si>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</si>
  <si>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</si>
  <si>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</si>
  <si>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</si>
  <si>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</si>
  <si>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</si>
  <si>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</si>
  <si>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</si>
  <si>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</si>
  <si>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</si>
  <si>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</si>
  <si>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</si>
  <si>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</si>
  <si>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</si>
  <si>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</si>
  <si>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</si>
  <si>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</si>
  <si>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</si>
  <si>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</si>
  <si>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</si>
  <si>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</si>
  <si>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</si>
  <si>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</si>
  <si>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</si>
  <si>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</si>
  <si>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</si>
  <si>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</si>
  <si>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</si>
  <si>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</si>
  <si>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</si>
  <si>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</si>
  <si>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</si>
  <si>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</si>
  <si>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</si>
  <si>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</si>
  <si>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</si>
  <si>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</si>
  <si>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</si>
  <si>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</si>
  <si>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</si>
  <si>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</si>
  <si>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</si>
  <si>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</si>
  <si>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</si>
  <si>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</si>
  <si>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</si>
  <si>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</si>
  <si>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</si>
  <si>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</si>
  <si>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</si>
  <si>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</si>
  <si>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</si>
  <si>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</si>
  <si>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</si>
  <si>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</si>
  <si>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</si>
  <si>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</si>
  <si>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</si>
  <si>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</si>
  <si>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</si>
  <si>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</si>
  <si>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</si>
  <si>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</si>
  <si>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</si>
  <si>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</si>
  <si>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</si>
  <si>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</si>
  <si>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</si>
  <si>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</si>
  <si>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</si>
  <si>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</si>
  <si>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</si>
  <si>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</si>
  <si>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</si>
  <si>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</si>
  <si>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</si>
  <si>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</si>
  <si>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</si>
  <si>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</si>
  <si>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</si>
  <si>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</si>
  <si>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</si>
  <si>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</si>
  <si>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</si>
  <si>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</si>
  <si>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</si>
  <si>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</si>
  <si>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</si>
  <si>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</si>
  <si>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</si>
  <si>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</si>
  <si>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</si>
  <si>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</si>
  <si>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</si>
  <si>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</si>
  <si>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</si>
  <si>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</si>
  <si>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</si>
  <si>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</si>
  <si>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</si>
  <si>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</si>
  <si>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</si>
  <si>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</si>
  <si>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</si>
  <si>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</si>
  <si>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</si>
  <si>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</si>
  <si>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</si>
  <si>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</si>
  <si>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</si>
  <si>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</si>
  <si>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</si>
  <si>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</si>
  <si>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</si>
  <si>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</si>
  <si>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</si>
  <si>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</si>
  <si>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</si>
  <si>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</si>
  <si>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</si>
  <si>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</si>
  <si>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</si>
  <si>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</si>
  <si>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</si>
  <si>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</si>
  <si>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</si>
  <si>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</si>
  <si>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</si>
  <si>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</si>
  <si>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</si>
  <si>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</si>
  <si>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</si>
  <si>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</si>
  <si>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</si>
  <si>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</si>
  <si>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</si>
  <si>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</si>
  <si>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</si>
  <si>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</si>
  <si>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</si>
  <si>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</si>
  <si>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</si>
  <si>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</si>
  <si>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</si>
  <si>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</si>
  <si>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</si>
  <si>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</si>
  <si>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</si>
  <si>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</si>
  <si>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</si>
  <si>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</si>
  <si>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</si>
  <si>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</si>
  <si>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</si>
  <si>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</si>
  <si>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</si>
  <si>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</si>
  <si>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</si>
  <si>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</si>
  <si>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</si>
  <si>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</si>
  <si>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</si>
  <si>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</si>
  <si>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</si>
  <si>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</si>
  <si>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</si>
  <si>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</si>
  <si>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</si>
  <si>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</si>
  <si>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</si>
  <si>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</si>
  <si>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</si>
  <si>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</si>
  <si>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</si>
  <si>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</si>
  <si>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</si>
  <si>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</si>
  <si>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</si>
  <si>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</si>
  <si>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</si>
  <si>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</si>
  <si>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</si>
  <si>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</si>
  <si>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</si>
  <si>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</si>
  <si>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</si>
  <si>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</si>
  <si>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</si>
  <si>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</si>
  <si>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</si>
  <si>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</si>
  <si>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</si>
  <si>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</si>
  <si>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</si>
  <si>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</si>
  <si>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</si>
  <si>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</si>
  <si>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</si>
  <si>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</si>
  <si>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</si>
  <si>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</si>
  <si>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</si>
  <si>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</si>
  <si>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</si>
  <si>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</si>
  <si>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</si>
  <si>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</si>
  <si>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</si>
  <si>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</si>
  <si>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</si>
  <si>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</si>
  <si>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</si>
  <si>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</si>
  <si>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</si>
  <si>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</si>
  <si>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</si>
  <si>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</si>
  <si>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</si>
  <si>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</si>
  <si>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</si>
  <si>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</si>
  <si>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</si>
  <si>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</si>
  <si>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</si>
  <si>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</si>
  <si>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</si>
  <si>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</si>
  <si>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</si>
  <si>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</si>
  <si>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</si>
  <si>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</si>
  <si>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</si>
  <si>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</si>
  <si>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</si>
  <si>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</si>
  <si>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</si>
  <si>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</si>
  <si>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</si>
  <si>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</si>
  <si>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</si>
  <si>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</si>
  <si>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</si>
  <si>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</si>
  <si>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</si>
  <si>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</si>
  <si>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</si>
  <si>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</si>
  <si>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</si>
  <si>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</si>
  <si>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</si>
  <si>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</si>
  <si>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</si>
  <si>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</si>
  <si>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</si>
  <si>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</si>
  <si>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</si>
  <si>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</si>
  <si>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</si>
  <si>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</si>
  <si>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</si>
  <si>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</si>
  <si>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</si>
  <si>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</si>
  <si>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</si>
  <si>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</si>
  <si>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</si>
  <si>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</si>
  <si>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</si>
  <si>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</si>
  <si>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</si>
  <si>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</si>
  <si>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</si>
  <si>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</si>
  <si>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</si>
  <si>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</si>
  <si>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</si>
  <si>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</si>
  <si>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</si>
  <si>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</si>
  <si>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</si>
  <si>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</si>
  <si>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</si>
  <si>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</si>
  <si>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</si>
  <si>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</si>
  <si>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</si>
  <si>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</si>
  <si>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</si>
  <si>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</si>
  <si>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</si>
  <si>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</si>
  <si>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</si>
  <si>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</si>
  <si>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</si>
  <si>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</si>
  <si>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</si>
  <si>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</si>
  <si>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</si>
  <si>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</si>
  <si>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</si>
  <si>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</si>
  <si>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</si>
  <si>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</si>
  <si>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</si>
  <si>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</si>
  <si>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</si>
  <si>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</si>
  <si>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</si>
  <si>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</si>
  <si>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</si>
  <si>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</si>
  <si>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</si>
  <si>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</si>
  <si>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</si>
  <si>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</si>
  <si>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</si>
  <si>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</si>
  <si>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</si>
  <si>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</si>
  <si>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</si>
  <si>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</si>
  <si>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</si>
  <si>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</si>
  <si>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</si>
  <si>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</si>
  <si>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</si>
  <si>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</si>
  <si>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</si>
  <si>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</si>
  <si>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</si>
  <si>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</si>
  <si>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</si>
  <si>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</si>
  <si>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</si>
  <si>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</si>
  <si>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</si>
  <si>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</si>
  <si>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</si>
  <si>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</si>
  <si>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</si>
  <si>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</si>
  <si>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</si>
  <si>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</si>
  <si>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</si>
  <si>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</si>
  <si>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</si>
  <si>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</si>
  <si>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</si>
  <si>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</si>
  <si>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</si>
  <si>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</si>
  <si>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</si>
  <si>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</si>
  <si>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</si>
  <si>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</si>
  <si>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</si>
  <si>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</si>
  <si>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</si>
  <si>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</si>
  <si>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</si>
  <si>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</si>
  <si>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</si>
  <si>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</si>
  <si>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</si>
  <si>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</si>
  <si>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</si>
  <si>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</si>
  <si>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</si>
  <si>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</si>
  <si>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</si>
  <si>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</si>
  <si>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</si>
  <si>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</si>
  <si>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</si>
  <si>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</si>
  <si>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</si>
  <si>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</si>
  <si>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</si>
  <si>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</si>
  <si>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</si>
  <si>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</si>
  <si>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</si>
  <si>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</si>
  <si>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</si>
  <si>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</si>
  <si>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</si>
  <si>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</si>
  <si>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</si>
  <si>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</si>
  <si>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</si>
  <si>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</si>
  <si>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</si>
  <si>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</si>
  <si>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</si>
  <si>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</si>
  <si>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</si>
  <si>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</si>
  <si>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</si>
  <si>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</si>
  <si>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</si>
  <si>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</si>
  <si>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</si>
  <si>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</si>
  <si>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</si>
  <si>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</si>
  <si>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</si>
  <si>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</si>
  <si>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</si>
  <si>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</si>
  <si>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</si>
  <si>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</si>
  <si>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</si>
  <si>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</si>
  <si>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</si>
  <si>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</si>
  <si>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</si>
  <si>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</si>
  <si>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</si>
  <si>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</si>
  <si>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</si>
  <si>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</si>
  <si>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</si>
  <si>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</si>
  <si>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</si>
  <si>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</si>
  <si>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</si>
  <si>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</si>
  <si>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</si>
  <si>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</si>
  <si>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</si>
  <si>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</si>
  <si>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</si>
  <si>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</si>
  <si>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</si>
  <si>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</si>
  <si>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</si>
  <si>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</si>
  <si>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</si>
  <si>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</si>
  <si>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</si>
  <si>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</si>
  <si>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</si>
  <si>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</si>
  <si>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</si>
  <si>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</si>
  <si>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</si>
  <si>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</si>
  <si>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</si>
  <si>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</si>
  <si>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</si>
  <si>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</si>
  <si>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</si>
  <si>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</si>
  <si>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</si>
  <si>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</si>
  <si>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</si>
  <si>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</si>
  <si>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</si>
  <si>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</si>
  <si>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</si>
  <si>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</si>
  <si>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</si>
  <si>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</si>
  <si>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</si>
  <si>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</si>
  <si>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</si>
  <si>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</si>
  <si>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</si>
  <si>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</si>
  <si>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</si>
  <si>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</si>
  <si>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</si>
  <si>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</si>
  <si>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</si>
  <si>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</si>
  <si>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</si>
  <si>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</si>
  <si>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</si>
  <si>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</si>
  <si>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</si>
  <si>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</si>
  <si>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</si>
  <si>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</si>
  <si>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</si>
  <si>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</si>
  <si>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</si>
  <si>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</si>
  <si>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</si>
  <si>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</si>
  <si>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</si>
  <si>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</si>
  <si>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</si>
  <si>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</si>
  <si>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</si>
  <si>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</si>
  <si>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</si>
  <si>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</si>
  <si>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</si>
  <si>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</si>
  <si>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</si>
  <si>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</si>
  <si>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</si>
  <si>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</si>
  <si>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</si>
  <si>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</si>
  <si>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</si>
  <si>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</si>
  <si>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</si>
  <si>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</si>
  <si>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</si>
  <si>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</si>
  <si>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</si>
  <si>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</si>
  <si>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</si>
  <si>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</si>
  <si>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</si>
  <si>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</si>
  <si>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</si>
  <si>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</si>
  <si>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</si>
  <si>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</si>
  <si>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</si>
  <si>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</si>
  <si>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</si>
  <si>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</si>
  <si>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</si>
  <si>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</si>
  <si>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</si>
  <si>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</si>
  <si>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</si>
  <si>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</si>
  <si>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</si>
  <si>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</si>
  <si>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</si>
  <si>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</si>
  <si>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</si>
  <si>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</si>
  <si>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</si>
  <si>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</si>
  <si>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</si>
  <si>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</si>
  <si>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</si>
  <si>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</si>
  <si>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</si>
  <si>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</si>
  <si>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</si>
  <si>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</si>
  <si>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</si>
  <si>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</si>
  <si>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</si>
  <si>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</si>
  <si>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</si>
  <si>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</si>
  <si>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</si>
  <si>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</si>
  <si>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</si>
  <si>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</si>
  <si>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</si>
  <si>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</si>
  <si>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</si>
  <si>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</si>
  <si>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</si>
  <si>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</si>
  <si>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</si>
  <si>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</si>
  <si>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</si>
  <si>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</si>
  <si>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</si>
  <si>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</si>
  <si>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</si>
  <si>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</si>
  <si>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</si>
  <si>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</si>
  <si>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</si>
  <si>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</si>
  <si>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</si>
  <si>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</si>
  <si>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</si>
  <si>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</si>
  <si>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</si>
  <si>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</si>
  <si>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</si>
  <si>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</si>
  <si>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</si>
  <si>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</si>
  <si>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</si>
  <si>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</si>
  <si>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</si>
  <si>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</si>
  <si>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</si>
  <si>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</si>
  <si>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</si>
  <si>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</si>
  <si>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</si>
  <si>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</si>
  <si>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</si>
  <si>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</si>
  <si>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</si>
  <si>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</si>
  <si>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</si>
  <si>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</si>
  <si>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</si>
  <si>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</si>
  <si>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</si>
  <si>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</si>
  <si>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</si>
  <si>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</si>
  <si>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</si>
  <si>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</si>
  <si>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</si>
  <si>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</si>
  <si>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</si>
  <si>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</si>
  <si>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</si>
  <si>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</si>
  <si>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</si>
  <si>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</si>
  <si>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</si>
  <si>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</si>
  <si>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</si>
  <si>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</si>
  <si>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</si>
  <si>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</si>
  <si>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</si>
  <si>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</si>
  <si>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</si>
  <si>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</si>
  <si>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</si>
  <si>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</si>
  <si>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</si>
  <si>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</si>
  <si>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</si>
  <si>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</si>
  <si>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</si>
  <si>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</si>
  <si>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</si>
  <si>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</si>
  <si>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</si>
  <si>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</si>
  <si>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</si>
  <si>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</si>
  <si>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</si>
  <si>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</si>
  <si>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</si>
  <si>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</si>
  <si>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</si>
  <si>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</si>
  <si>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</si>
  <si>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</si>
  <si>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</si>
  <si>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</si>
  <si>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</si>
  <si>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</si>
  <si>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</si>
  <si>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</si>
  <si>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</si>
  <si>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</si>
  <si>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</si>
  <si>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</si>
  <si>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</si>
  <si>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</si>
  <si>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</si>
  <si>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</si>
  <si>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</si>
  <si>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</si>
  <si>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</si>
  <si>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</si>
  <si>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</si>
  <si>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</si>
  <si>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</si>
  <si>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</si>
  <si>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</si>
  <si>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</si>
  <si>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</si>
  <si>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</si>
  <si>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</si>
  <si>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</si>
  <si>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</si>
  <si>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</si>
  <si>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</si>
  <si>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</si>
  <si>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</si>
  <si>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</si>
  <si>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</si>
  <si>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</si>
  <si>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</si>
  <si>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</si>
  <si>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</si>
  <si>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</si>
  <si>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</si>
  <si>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</si>
  <si>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</si>
  <si>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</si>
  <si>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</si>
  <si>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</si>
  <si>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</si>
  <si>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</si>
  <si>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</si>
  <si>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</si>
  <si>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</si>
  <si>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</si>
  <si>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</si>
  <si>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</si>
  <si>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</si>
  <si>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</si>
  <si>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</si>
  <si>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</si>
  <si>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</si>
  <si>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</si>
  <si>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</si>
  <si>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</si>
  <si>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</si>
  <si>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</si>
  <si>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</si>
  <si>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</si>
  <si>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</si>
  <si>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</si>
  <si>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</si>
  <si>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</si>
  <si>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</si>
  <si>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</si>
  <si>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</si>
  <si>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</si>
  <si>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</si>
  <si>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</si>
  <si>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</si>
  <si>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</si>
  <si>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</si>
  <si>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</si>
  <si>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</si>
  <si>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</si>
  <si>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</si>
  <si>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</si>
  <si>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</si>
  <si>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</si>
  <si>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</si>
  <si>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</si>
  <si>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</si>
  <si>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</si>
  <si>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</si>
  <si>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</si>
  <si>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</si>
  <si>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</si>
  <si>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</si>
  <si>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</si>
  <si>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</si>
  <si>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</si>
  <si>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</si>
  <si>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</si>
  <si>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</si>
  <si>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</si>
  <si>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</si>
  <si>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</si>
  <si>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</si>
  <si>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</si>
  <si>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</si>
  <si>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</si>
  <si>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</si>
  <si>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</si>
  <si>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</si>
  <si>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</si>
  <si>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</si>
  <si>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</si>
  <si>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</si>
  <si>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</si>
  <si>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</si>
  <si>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</si>
  <si>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</si>
  <si>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</si>
  <si>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</si>
  <si>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</si>
  <si>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</si>
  <si>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</si>
  <si>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</si>
  <si>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</si>
  <si>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</si>
  <si>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</si>
  <si>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</si>
  <si>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</si>
  <si>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</si>
  <si>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</si>
  <si>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</si>
  <si>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</si>
  <si>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</si>
  <si>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</si>
  <si>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</si>
  <si>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</si>
  <si>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</si>
  <si>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</si>
  <si>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</si>
  <si>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</si>
  <si>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</si>
  <si>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</si>
  <si>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</si>
  <si>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</si>
  <si>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</si>
  <si>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</si>
  <si>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</si>
  <si>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</si>
  <si>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</si>
  <si>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</si>
  <si>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</si>
  <si>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</si>
  <si>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</si>
  <si>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</si>
  <si>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</si>
  <si>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</si>
  <si>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</si>
  <si>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</si>
  <si>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</si>
  <si>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</si>
  <si>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</si>
  <si>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</si>
  <si>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</si>
  <si>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</si>
  <si>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</si>
  <si>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</si>
  <si>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</si>
  <si>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</si>
  <si>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</si>
  <si>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</si>
  <si>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</si>
  <si>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</si>
  <si>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</si>
  <si>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</si>
  <si>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</si>
  <si>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</si>
  <si>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</si>
  <si>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</si>
  <si>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</si>
  <si>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</si>
  <si>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</si>
  <si>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</si>
  <si>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</si>
  <si>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</si>
  <si>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</si>
  <si>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</si>
  <si>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</si>
  <si>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</si>
  <si>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</si>
  <si>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</si>
  <si>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</si>
  <si>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</si>
  <si>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</si>
  <si>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</si>
  <si>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</si>
  <si>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</si>
  <si>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</si>
  <si>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</si>
  <si>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</si>
  <si>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</si>
  <si>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</si>
  <si>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</si>
  <si>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</si>
  <si>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</si>
  <si>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</si>
  <si>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</si>
  <si>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</si>
  <si>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</si>
  <si>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</si>
  <si>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</si>
  <si>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</si>
  <si>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</si>
  <si>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</si>
  <si>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</si>
  <si>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</si>
  <si>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</si>
  <si>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</si>
  <si>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</si>
  <si>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</si>
  <si>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</si>
  <si>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</si>
  <si>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</si>
  <si>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</si>
  <si>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</si>
  <si>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</si>
  <si>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</si>
  <si>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</si>
  <si>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</si>
  <si>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</si>
  <si>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</si>
  <si>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</si>
  <si>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</si>
  <si>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</si>
  <si>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</si>
  <si>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</si>
  <si>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</si>
  <si>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</si>
  <si>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</si>
  <si>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</si>
  <si>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</si>
  <si>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</si>
  <si>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</si>
  <si>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</si>
  <si>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</si>
  <si>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</si>
  <si>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</si>
  <si>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</si>
  <si>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</si>
  <si>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</si>
  <si>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</si>
  <si>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</si>
  <si>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</si>
  <si>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</si>
  <si>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</si>
  <si>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</si>
  <si>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</si>
  <si>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</si>
  <si>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</si>
  <si>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</si>
  <si>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</si>
  <si>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</si>
  <si>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</si>
  <si>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</si>
  <si>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</si>
  <si>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</si>
  <si>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</si>
  <si>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</si>
  <si>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</si>
  <si>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</si>
  <si>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</si>
  <si>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</si>
  <si>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</si>
  <si>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</si>
  <si>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</si>
  <si>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</si>
  <si>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</si>
  <si>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</si>
  <si>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</si>
  <si>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</si>
  <si>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</si>
  <si>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</si>
  <si>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</si>
  <si>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</si>
  <si>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</si>
  <si>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</si>
  <si>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</si>
  <si>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</si>
  <si>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</si>
  <si>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</si>
  <si>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</si>
  <si>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</si>
  <si>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</si>
  <si>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</si>
  <si>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</si>
  <si>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</si>
  <si>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</si>
  <si>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</si>
  <si>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</si>
  <si>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</si>
  <si>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</si>
  <si>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</si>
  <si>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</si>
  <si>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</si>
  <si>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</si>
  <si>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</si>
  <si>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</si>
  <si>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</si>
  <si>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</si>
  <si>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</si>
  <si>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</si>
  <si>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</si>
  <si>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</si>
  <si>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</si>
  <si>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</si>
  <si>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</si>
  <si>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</si>
  <si>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</si>
  <si>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</si>
  <si>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</si>
  <si>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</si>
  <si>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</si>
  <si>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</si>
  <si>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</si>
  <si>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</si>
  <si>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</si>
  <si>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</si>
  <si>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</si>
  <si>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</si>
  <si>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</si>
  <si>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</si>
  <si>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</si>
  <si>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</si>
  <si>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</si>
  <si>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</si>
  <si>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</si>
  <si>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</si>
  <si>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</si>
  <si>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</si>
  <si>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</si>
  <si>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</si>
  <si>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</si>
  <si>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</si>
  <si>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</si>
  <si>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</si>
  <si>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</si>
  <si>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</si>
  <si>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</si>
  <si>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</si>
  <si>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</si>
  <si>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</si>
  <si>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</si>
  <si>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</si>
  <si>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</si>
  <si>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</si>
  <si>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</si>
  <si>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</si>
  <si>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</si>
  <si>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</si>
  <si>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</si>
  <si>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</si>
  <si>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</si>
  <si>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</si>
  <si>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</si>
  <si>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</si>
  <si>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</si>
  <si>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</si>
  <si>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</si>
  <si>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</si>
  <si>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</si>
  <si>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</si>
  <si>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</si>
  <si>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</si>
  <si>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</si>
  <si>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</si>
  <si>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</si>
  <si>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</si>
  <si>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</si>
  <si>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</si>
  <si>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</si>
  <si>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</si>
  <si>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</si>
  <si>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</si>
  <si>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</si>
  <si>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</si>
  <si>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</si>
  <si>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</si>
  <si>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</si>
  <si>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</si>
  <si>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</si>
  <si>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</si>
  <si>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</si>
  <si>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</si>
  <si>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</si>
  <si>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</si>
  <si>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</si>
  <si>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</si>
  <si>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</si>
  <si>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</si>
  <si>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</si>
  <si>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</si>
  <si>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</si>
  <si>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</si>
  <si>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</si>
  <si>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</si>
  <si>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</si>
  <si>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</si>
  <si>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</si>
  <si>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</si>
  <si>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</si>
  <si>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</si>
  <si>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</si>
  <si>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</si>
  <si>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</si>
  <si>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</si>
  <si>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</si>
  <si>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</si>
  <si>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</si>
  <si>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</si>
  <si>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</si>
  <si>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</si>
  <si>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</si>
  <si>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</si>
  <si>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</si>
  <si>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</si>
  <si>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</si>
  <si>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</si>
  <si>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</si>
  <si>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</si>
  <si>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</si>
  <si>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</si>
  <si>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</si>
  <si>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</si>
  <si>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</si>
  <si>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</si>
  <si>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</si>
  <si>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</si>
  <si>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</si>
  <si>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</si>
  <si>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</si>
  <si>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</si>
  <si>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</si>
  <si>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</si>
  <si>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</si>
  <si>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</si>
  <si>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</si>
  <si>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</si>
  <si>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</si>
  <si>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</si>
  <si>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</si>
  <si>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</si>
  <si>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</si>
  <si>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</si>
  <si>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</si>
  <si>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</si>
  <si>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</si>
  <si>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</si>
  <si>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</si>
  <si>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</si>
  <si>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</si>
  <si>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</si>
  <si>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</si>
  <si>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</si>
  <si>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</si>
  <si>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</si>
  <si>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</si>
  <si>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</si>
  <si>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</si>
  <si>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</si>
  <si>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</si>
  <si>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</si>
  <si>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</si>
  <si>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</si>
  <si>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</si>
  <si>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</si>
  <si>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</si>
  <si>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</si>
  <si>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</si>
  <si>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</si>
  <si>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</si>
  <si>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</si>
  <si>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</si>
  <si>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</si>
  <si>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</si>
  <si>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</si>
  <si>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</si>
  <si>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</si>
  <si>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</si>
  <si>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</si>
  <si>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</si>
  <si>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</si>
  <si>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</si>
  <si>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</si>
  <si>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</si>
  <si>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</si>
  <si>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</si>
  <si>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</si>
  <si>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</si>
  <si>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</si>
  <si>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</si>
  <si>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</si>
  <si>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</si>
  <si>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</si>
  <si>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</si>
  <si>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</si>
  <si>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</si>
  <si>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</si>
  <si>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</si>
  <si>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</si>
  <si>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</si>
  <si>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</si>
  <si>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</si>
  <si>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</si>
  <si>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</si>
  <si>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</si>
  <si>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</si>
  <si>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</si>
  <si>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</si>
  <si>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</si>
  <si>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</si>
  <si>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</si>
  <si>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</si>
  <si>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</si>
  <si>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</si>
  <si>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</si>
  <si>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</si>
  <si>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</si>
  <si>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</si>
  <si>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</si>
  <si>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</si>
  <si>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</si>
  <si>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</si>
  <si>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</si>
  <si>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</si>
  <si>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</si>
  <si>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</si>
  <si>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</si>
  <si>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</si>
  <si>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</si>
  <si>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</si>
  <si>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</si>
  <si>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</si>
  <si>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</si>
  <si>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</si>
  <si>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</si>
  <si>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</si>
  <si>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</si>
  <si>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</si>
  <si>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</si>
  <si>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</si>
  <si>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</si>
  <si>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</si>
  <si>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</si>
  <si>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</si>
  <si>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</si>
  <si>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</si>
  <si>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</si>
  <si>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</si>
  <si>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</si>
  <si>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</si>
  <si>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</si>
  <si>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</si>
  <si>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</si>
  <si>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</si>
  <si>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</si>
  <si>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</si>
  <si>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</si>
  <si>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</si>
  <si>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</si>
  <si>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</si>
  <si>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</si>
  <si>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</si>
  <si>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</si>
  <si>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</si>
  <si>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</si>
  <si>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</si>
  <si>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</si>
  <si>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</si>
  <si>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</si>
  <si>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</si>
  <si>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</si>
  <si>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</si>
  <si>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</si>
  <si>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</si>
  <si>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</si>
  <si>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</si>
  <si>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</si>
  <si>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</si>
  <si>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</si>
  <si>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</si>
  <si>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</si>
  <si>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</si>
  <si>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</si>
  <si>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</si>
  <si>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</si>
  <si>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</si>
  <si>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</si>
  <si>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</si>
  <si>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</si>
  <si>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</si>
  <si>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</si>
  <si>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</si>
  <si>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</si>
  <si>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</si>
  <si>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</si>
  <si>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</si>
  <si>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</si>
  <si>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</si>
  <si>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</si>
  <si>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</si>
  <si>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</si>
  <si>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</si>
  <si>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</si>
  <si>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</si>
  <si>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</si>
  <si>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</si>
  <si>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</si>
  <si>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</si>
  <si>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</si>
  <si>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</si>
  <si>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</si>
  <si>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</si>
  <si>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</si>
  <si>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</si>
  <si>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</si>
  <si>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</si>
  <si>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</si>
  <si>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</si>
  <si>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</si>
  <si>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</si>
  <si>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</si>
  <si>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</si>
  <si>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</si>
  <si>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</si>
  <si>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</si>
  <si>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</si>
  <si>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</si>
  <si>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</si>
  <si>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</si>
  <si>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</si>
  <si>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</si>
  <si>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</si>
  <si>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</si>
  <si>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</si>
  <si>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</si>
  <si>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</si>
  <si>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</si>
  <si>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</si>
  <si>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</si>
  <si>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</si>
  <si>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</si>
  <si>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</si>
  <si>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</si>
  <si>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</si>
  <si>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</si>
  <si>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</si>
  <si>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</si>
  <si>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</si>
  <si>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</si>
  <si>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</si>
  <si>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</si>
  <si>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</si>
  <si>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</si>
  <si>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</si>
  <si>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</si>
  <si>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</si>
  <si>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</si>
  <si>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</si>
  <si>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</si>
  <si>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</si>
  <si>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</si>
  <si>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</si>
  <si>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</si>
  <si>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</si>
  <si>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</si>
  <si>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</si>
  <si>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</si>
  <si>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</si>
  <si>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</si>
  <si>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</si>
  <si>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</si>
  <si>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</si>
  <si>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</si>
  <si>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</si>
  <si>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</si>
  <si>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</si>
  <si>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</si>
  <si>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</si>
  <si>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</si>
  <si>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</si>
  <si>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</si>
  <si>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</si>
  <si>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</si>
  <si>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</si>
  <si>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</si>
  <si>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</si>
  <si>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</si>
  <si>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</si>
  <si>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</si>
  <si>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</si>
  <si>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</si>
  <si>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</si>
  <si>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</si>
  <si>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</si>
  <si>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</si>
  <si>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</si>
  <si>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</si>
  <si>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</si>
  <si>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</si>
  <si>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</si>
  <si>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</si>
  <si>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</si>
  <si>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</si>
  <si>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</si>
  <si>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</si>
  <si>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</si>
  <si>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</si>
  <si>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</si>
  <si>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</si>
  <si>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</si>
  <si>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</si>
  <si>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</si>
  <si>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</si>
  <si>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</si>
  <si>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</si>
  <si>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</si>
  <si>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</si>
  <si>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</si>
  <si>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</si>
  <si>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</si>
  <si>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</si>
  <si>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</si>
  <si>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</si>
  <si>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</si>
  <si>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</si>
  <si>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</si>
  <si>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</si>
  <si>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</si>
  <si>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</si>
  <si>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</si>
  <si>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</si>
  <si>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</si>
  <si>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</si>
  <si>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</si>
  <si>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</si>
  <si>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</si>
  <si>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</si>
  <si>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</si>
  <si>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</si>
  <si>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</si>
  <si>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</si>
  <si>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</si>
  <si>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</si>
  <si>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</si>
  <si>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</si>
  <si>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</si>
  <si>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</si>
  <si>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</si>
  <si>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</si>
  <si>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</si>
  <si>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</si>
  <si>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</si>
  <si>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</si>
  <si>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</si>
  <si>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</si>
  <si>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</si>
  <si>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</si>
  <si>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</si>
  <si>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</si>
  <si>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</si>
  <si>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</si>
  <si>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</si>
  <si>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</si>
  <si>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</si>
  <si>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</si>
  <si>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</si>
  <si>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</si>
  <si>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</si>
  <si>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</si>
  <si>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</si>
  <si>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</si>
  <si>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</si>
  <si>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</si>
  <si>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</si>
  <si>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</si>
  <si>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</si>
  <si>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</si>
  <si>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</si>
  <si>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</si>
  <si>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</si>
  <si>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</si>
  <si>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</si>
  <si>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</si>
  <si>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</si>
  <si>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</si>
  <si>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</si>
  <si>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</si>
  <si>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</si>
  <si>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</si>
  <si>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</si>
  <si>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</si>
  <si>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</si>
  <si>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</si>
  <si>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</si>
  <si>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</si>
  <si>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</si>
  <si>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</si>
  <si>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</si>
  <si>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</si>
  <si>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</si>
  <si>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</si>
  <si>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</si>
  <si>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</si>
  <si>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</si>
  <si>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</si>
  <si>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</si>
  <si>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</si>
  <si>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</si>
  <si>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</si>
  <si>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</si>
  <si>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</si>
  <si>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</si>
  <si>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</si>
  <si>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</si>
  <si>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</si>
  <si>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</si>
  <si>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</si>
  <si>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</si>
  <si>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</si>
  <si>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</si>
  <si>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</si>
  <si>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</si>
  <si>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</si>
  <si>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</si>
  <si>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</si>
  <si>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</si>
  <si>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</si>
  <si>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</si>
  <si>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</si>
  <si>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</si>
  <si>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</si>
  <si>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</si>
  <si>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</si>
  <si>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</si>
  <si>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</si>
  <si>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</si>
  <si>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</si>
  <si>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</si>
  <si>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</si>
  <si>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</si>
  <si>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</si>
  <si>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</si>
  <si>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</si>
  <si>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</si>
  <si>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</si>
  <si>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</si>
  <si>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</si>
  <si>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</si>
  <si>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</si>
  <si>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</si>
  <si>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</si>
  <si>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</si>
  <si>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</si>
  <si>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</si>
  <si>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</si>
  <si>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</si>
  <si>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</si>
  <si>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</si>
  <si>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</si>
  <si>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</si>
  <si>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</si>
  <si>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</si>
  <si>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</si>
  <si>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</si>
  <si>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</si>
  <si>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</si>
  <si>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</si>
  <si>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</si>
  <si>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</si>
  <si>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</si>
  <si>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</si>
  <si>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</si>
  <si>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</si>
  <si>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</si>
  <si>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</si>
  <si>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</si>
  <si>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</si>
  <si>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</si>
  <si>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</si>
  <si>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</si>
  <si>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</si>
  <si>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</si>
  <si>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</si>
  <si>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</si>
  <si>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</si>
  <si>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</si>
  <si>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</si>
  <si>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</si>
  <si>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</si>
  <si>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</si>
  <si>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</si>
  <si>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</si>
  <si>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</si>
  <si>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</si>
  <si>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</si>
  <si>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</si>
  <si>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</si>
  <si>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</si>
  <si>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</si>
  <si>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</si>
  <si>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</si>
  <si>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</si>
  <si>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</si>
  <si>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</si>
  <si>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</si>
  <si>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</si>
  <si>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</si>
  <si>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</si>
  <si>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</si>
  <si>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</si>
  <si>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</si>
  <si>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</si>
  <si>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</si>
  <si>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</si>
  <si>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</si>
  <si>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</si>
  <si>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</si>
  <si>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</si>
  <si>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</si>
  <si>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</si>
  <si>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</si>
  <si>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</si>
  <si>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</si>
  <si>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</si>
  <si>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</si>
  <si>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</si>
  <si>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</si>
  <si>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</si>
  <si>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</si>
  <si>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</si>
  <si>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</si>
  <si>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</si>
  <si>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</si>
  <si>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</si>
  <si>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</si>
  <si>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</si>
  <si>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</si>
  <si>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</si>
  <si>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</si>
  <si>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</si>
  <si>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</si>
  <si>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</si>
  <si>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</si>
  <si>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</si>
  <si>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</si>
  <si>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</si>
  <si>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</si>
  <si>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</si>
  <si>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</si>
  <si>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</si>
  <si>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</si>
  <si>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</si>
  <si>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</si>
  <si>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</si>
  <si>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</si>
  <si>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</si>
  <si>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</si>
  <si>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</si>
  <si>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</si>
  <si>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</si>
  <si>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</si>
  <si>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</si>
  <si>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</si>
  <si>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</si>
  <si>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</si>
  <si>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</si>
  <si>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</si>
  <si>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</si>
  <si>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</si>
  <si>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</si>
  <si>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</si>
  <si>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</si>
  <si>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</si>
  <si>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</si>
  <si>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</si>
  <si>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</si>
  <si>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</si>
  <si>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</si>
  <si>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</si>
  <si>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</si>
  <si>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</si>
  <si>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</si>
  <si>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</si>
  <si>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</si>
  <si>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</si>
  <si>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</si>
  <si>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</si>
  <si>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</si>
  <si>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</si>
  <si>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</si>
  <si>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</si>
  <si>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</si>
  <si>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</si>
  <si>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</si>
  <si>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</si>
  <si>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</si>
  <si>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</si>
  <si>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</si>
  <si>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</si>
  <si>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</si>
  <si>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</si>
  <si>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</si>
  <si>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</si>
  <si>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</si>
  <si>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</si>
  <si>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</si>
  <si>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</si>
  <si>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</si>
  <si>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</si>
  <si>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</si>
  <si>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</si>
  <si>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</si>
  <si>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</si>
  <si>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</si>
  <si>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</si>
  <si>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</si>
  <si>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</si>
  <si>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</si>
  <si>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</si>
  <si>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</si>
  <si>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</si>
  <si>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</si>
  <si>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</si>
  <si>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</si>
  <si>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</si>
  <si>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</si>
  <si>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</si>
  <si>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</si>
  <si>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</si>
  <si>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</si>
  <si>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</si>
  <si>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</si>
  <si>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</si>
  <si>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</si>
  <si>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</si>
  <si>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</si>
  <si>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</si>
  <si>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</si>
  <si>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</si>
  <si>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</si>
  <si>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</si>
  <si>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</si>
  <si>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</si>
  <si>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</si>
  <si>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</si>
  <si>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</si>
  <si>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</si>
  <si>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</si>
  <si>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</si>
  <si>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</si>
  <si>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</si>
  <si>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</si>
  <si>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</si>
  <si>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</si>
  <si>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</si>
  <si>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</si>
  <si>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</si>
  <si>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</si>
  <si>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</si>
  <si>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</si>
  <si>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</si>
  <si>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</si>
  <si>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</si>
  <si>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</si>
  <si>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</si>
  <si>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</si>
  <si>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</si>
  <si>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</si>
  <si>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</si>
  <si>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</si>
  <si>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</si>
  <si>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</si>
  <si>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</si>
  <si>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</si>
  <si>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</si>
  <si>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</si>
  <si>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</si>
  <si>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</si>
  <si>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</si>
  <si>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</si>
  <si>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</si>
  <si>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</si>
  <si>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</si>
  <si>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</si>
  <si>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</si>
  <si>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</si>
  <si>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</si>
  <si>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</si>
  <si>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</si>
  <si>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</si>
  <si>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</si>
  <si>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</si>
  <si>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</si>
  <si>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</si>
  <si>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</si>
  <si>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</si>
  <si>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</si>
  <si>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</si>
  <si>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</si>
  <si>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</si>
  <si>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</si>
  <si>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</si>
  <si>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</si>
  <si>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</si>
  <si>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</si>
  <si>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</si>
  <si>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</si>
  <si>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</si>
  <si>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</si>
  <si>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</si>
  <si>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</si>
  <si>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</si>
  <si>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</si>
  <si>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</si>
  <si>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</si>
  <si>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</si>
  <si>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</si>
  <si>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</si>
  <si>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</si>
  <si>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</si>
  <si>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</si>
  <si>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</si>
  <si>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</si>
  <si>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</si>
  <si>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</si>
  <si>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</si>
  <si>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</si>
  <si>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</si>
  <si>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</si>
  <si>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</si>
  <si>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</si>
  <si>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</si>
  <si>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</si>
  <si>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</si>
  <si>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</si>
  <si>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</si>
  <si>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</si>
  <si>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</si>
  <si>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</si>
  <si>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</si>
  <si>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</si>
  <si>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</si>
  <si>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</si>
  <si>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</si>
  <si>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</si>
  <si>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</si>
  <si>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</si>
  <si>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</si>
  <si>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</si>
  <si>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</si>
  <si>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</si>
  <si>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</si>
  <si>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</si>
  <si>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</si>
  <si>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</si>
  <si>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</si>
  <si>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</si>
  <si>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</si>
  <si>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</si>
  <si>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</si>
  <si>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</si>
  <si>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</si>
  <si>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</si>
  <si>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</si>
  <si>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</si>
  <si>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</si>
  <si>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</si>
  <si>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</si>
  <si>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</si>
  <si>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</si>
  <si>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</si>
  <si>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</si>
  <si>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</si>
  <si>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</si>
  <si>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</si>
  <si>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</si>
  <si>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</si>
  <si>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</si>
  <si>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</si>
  <si>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</si>
  <si>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</si>
  <si>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</si>
  <si>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</si>
  <si>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</si>
  <si>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</si>
  <si>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</si>
  <si>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</si>
  <si>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</si>
  <si>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</si>
  <si>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</si>
  <si>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</si>
  <si>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</si>
  <si>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</si>
  <si>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</si>
  <si>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</si>
  <si>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</si>
  <si>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</si>
  <si>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</si>
  <si>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</si>
  <si>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</si>
  <si>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</si>
  <si>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</si>
  <si>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</si>
  <si>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</si>
  <si>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</si>
  <si>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</si>
  <si>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</si>
  <si>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</si>
  <si>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</si>
  <si>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</si>
  <si>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</si>
  <si>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</si>
  <si>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</si>
  <si>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</si>
  <si>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</si>
  <si>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</si>
  <si>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</si>
  <si>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</si>
  <si>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</si>
  <si>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</si>
  <si>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</si>
  <si>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</si>
  <si>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</si>
  <si>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</si>
  <si>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</si>
  <si>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</si>
  <si>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</si>
  <si>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</si>
  <si>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</si>
  <si>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</si>
  <si>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</si>
  <si>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</si>
  <si>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</si>
  <si>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</si>
  <si>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</si>
  <si>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</si>
  <si>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</si>
  <si>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</si>
  <si>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</si>
  <si>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</si>
  <si>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</si>
  <si>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</si>
  <si>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</si>
  <si>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</si>
  <si>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</si>
  <si>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</si>
  <si>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</si>
  <si>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</si>
  <si>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</si>
  <si>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</si>
  <si>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</si>
  <si>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</si>
  <si>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</si>
  <si>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</si>
  <si>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</si>
  <si>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</si>
  <si>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</si>
  <si>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</si>
  <si>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</si>
  <si>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</si>
  <si>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</si>
  <si>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</si>
  <si>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</si>
  <si>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</si>
  <si>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</si>
  <si>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</si>
  <si>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</si>
  <si>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</si>
  <si>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</si>
  <si>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</si>
  <si>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</si>
  <si>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</si>
  <si>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</si>
  <si>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</si>
  <si>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</si>
  <si>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</si>
  <si>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</si>
  <si>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</si>
  <si>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</si>
  <si>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</si>
  <si>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</si>
  <si>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</si>
  <si>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</si>
  <si>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</si>
  <si>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</si>
  <si>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</si>
  <si>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</si>
  <si>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</si>
  <si>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</si>
  <si>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</si>
  <si>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</si>
  <si>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</si>
  <si>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</si>
  <si>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</si>
  <si>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</si>
  <si>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</si>
  <si>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</si>
  <si>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</si>
  <si>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</si>
  <si>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</si>
  <si>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</si>
  <si>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</si>
  <si>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</si>
  <si>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</si>
  <si>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</si>
  <si>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</si>
  <si>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</si>
  <si>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</si>
  <si>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</si>
  <si>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</si>
  <si>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</si>
  <si>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</si>
  <si>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</si>
  <si>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</si>
  <si>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</si>
  <si>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</si>
  <si>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</si>
  <si>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</si>
  <si>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</si>
  <si>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</si>
  <si>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</si>
  <si>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</si>
  <si>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</si>
  <si>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</si>
  <si>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</si>
  <si>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</si>
  <si>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</si>
  <si>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</si>
  <si>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</si>
  <si>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</si>
  <si>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</si>
  <si>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</si>
  <si>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</si>
  <si>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</si>
  <si>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</si>
  <si>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</si>
  <si>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</si>
  <si>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</si>
  <si>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</si>
  <si>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</si>
  <si>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</si>
  <si>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</si>
  <si>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</si>
  <si>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</si>
  <si>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</si>
  <si>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</si>
  <si>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</si>
  <si>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</si>
  <si>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</si>
  <si>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</si>
  <si>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</si>
  <si>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</si>
  <si>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</si>
  <si>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</si>
  <si>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</si>
  <si>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</si>
  <si>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</si>
  <si>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</si>
  <si>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</si>
  <si>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</si>
  <si>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</si>
  <si>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</si>
  <si>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</si>
  <si>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</si>
  <si>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</si>
  <si>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</si>
  <si>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</si>
  <si>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</si>
  <si>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</si>
  <si>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</si>
  <si>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</si>
  <si>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</si>
  <si>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</si>
  <si>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</si>
  <si>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</si>
  <si>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</si>
  <si>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</si>
  <si>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</si>
  <si>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</si>
  <si>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</si>
  <si>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</si>
  <si>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</si>
  <si>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</si>
  <si>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</si>
  <si>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</si>
  <si>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</si>
  <si>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</si>
  <si>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</si>
  <si>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</si>
  <si>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</si>
  <si>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</si>
  <si>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</si>
  <si>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</si>
  <si>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</si>
  <si>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</si>
  <si>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</si>
  <si>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</si>
  <si>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</si>
  <si>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</si>
  <si>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</si>
  <si>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</si>
  <si>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</si>
  <si>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</si>
  <si>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</si>
  <si>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</si>
  <si>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</si>
  <si>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</si>
  <si>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</si>
  <si>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</si>
  <si>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</si>
  <si>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</si>
  <si>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</si>
  <si>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</si>
  <si>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</si>
  <si>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</si>
  <si>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</si>
  <si>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</si>
  <si>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</si>
  <si>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</si>
  <si>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</si>
  <si>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</si>
  <si>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</si>
  <si>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</si>
  <si>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</si>
  <si>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</si>
  <si>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</si>
  <si>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</si>
  <si>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</si>
  <si>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</si>
  <si>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</si>
  <si>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</si>
  <si>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</si>
  <si>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</si>
  <si>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</si>
  <si>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</si>
  <si>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</si>
  <si>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</si>
  <si>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</si>
  <si>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</si>
  <si>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</si>
  <si>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</si>
  <si>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</si>
  <si>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</si>
  <si>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</si>
  <si>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</si>
  <si>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</si>
  <si>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</si>
  <si>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</si>
  <si>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</si>
  <si>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</si>
  <si>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</si>
  <si>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</si>
  <si>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</si>
  <si>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</si>
  <si>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</si>
  <si>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</si>
  <si>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</si>
  <si>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</si>
  <si>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</si>
  <si>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</si>
  <si>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</si>
  <si>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</si>
  <si>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</si>
  <si>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</si>
  <si>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</si>
  <si>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</si>
  <si>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</si>
  <si>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</si>
  <si>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</si>
  <si>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</si>
  <si>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</si>
  <si>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</si>
  <si>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</si>
  <si>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</si>
  <si>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</si>
  <si>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</si>
  <si>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</si>
  <si>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</si>
  <si>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</si>
  <si>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</si>
  <si>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</si>
  <si>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</si>
  <si>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</si>
  <si>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</si>
  <si>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</si>
  <si>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</si>
  <si>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</si>
  <si>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</si>
  <si>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</si>
  <si>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</si>
  <si>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</si>
  <si>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</si>
  <si>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</si>
  <si>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</si>
  <si>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</si>
  <si>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</si>
  <si>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</si>
  <si>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</si>
  <si>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</si>
  <si>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</si>
  <si>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</si>
  <si>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</si>
  <si>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</si>
  <si>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</si>
  <si>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</si>
  <si>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</si>
  <si>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</si>
  <si>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</si>
  <si>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</si>
  <si>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</si>
  <si>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</si>
  <si>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</si>
  <si>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</si>
  <si>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</si>
  <si>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</si>
  <si>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</si>
  <si>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</si>
  <si>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</si>
  <si>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</si>
  <si>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</si>
  <si>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</si>
  <si>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</si>
  <si>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</si>
  <si>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</si>
  <si>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</si>
  <si>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</si>
  <si>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</si>
  <si>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</si>
  <si>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</si>
  <si>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</si>
  <si>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</si>
  <si>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</si>
  <si>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</si>
  <si>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</si>
  <si>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</si>
  <si>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</si>
  <si>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</si>
  <si>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</si>
  <si>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</si>
  <si>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</si>
  <si>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</si>
  <si>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</si>
  <si>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</si>
  <si>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</si>
  <si>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</si>
  <si>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</si>
  <si>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</si>
  <si>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</si>
  <si>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</si>
  <si>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</si>
  <si>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</si>
  <si>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</si>
  <si>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</si>
  <si>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</si>
  <si>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</si>
  <si>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</si>
  <si>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</si>
  <si>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</si>
  <si>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</si>
  <si>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</si>
  <si>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</si>
  <si>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</si>
  <si>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</si>
  <si>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</si>
  <si>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</si>
  <si>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</si>
  <si>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</si>
  <si>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</si>
  <si>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</si>
  <si>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</si>
  <si>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</si>
  <si>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</si>
  <si>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</si>
  <si>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</si>
  <si>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</si>
  <si>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</si>
  <si>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</si>
  <si>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</si>
  <si>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</si>
  <si>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</si>
  <si>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</si>
  <si>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</si>
  <si>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</si>
  <si>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</si>
  <si>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</si>
  <si>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</si>
  <si>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</si>
  <si>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</si>
  <si>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</si>
  <si>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</si>
  <si>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</si>
  <si>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</si>
  <si>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</si>
  <si>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</si>
  <si>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</si>
  <si>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</si>
  <si>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</si>
  <si>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</si>
  <si>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</si>
  <si>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</si>
  <si>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</si>
  <si>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</si>
  <si>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</si>
  <si>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</si>
  <si>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</si>
  <si>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</si>
  <si>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</si>
  <si>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</si>
  <si>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</si>
  <si>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</si>
  <si>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</si>
  <si>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</si>
  <si>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</si>
  <si>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</si>
  <si>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</si>
  <si>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</si>
  <si>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</si>
  <si>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</si>
  <si>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</si>
  <si>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</si>
  <si>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</si>
  <si>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</si>
  <si>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</si>
  <si>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</si>
  <si>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</si>
  <si>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</si>
  <si>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</si>
  <si>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</si>
  <si>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</si>
  <si>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</si>
  <si>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</si>
  <si>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</si>
  <si>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</si>
  <si>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</si>
  <si>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</si>
  <si>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</si>
  <si>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</si>
  <si>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</si>
  <si>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</si>
  <si>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</si>
  <si>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</si>
  <si>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</si>
  <si>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</si>
  <si>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</si>
  <si>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</si>
  <si>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</si>
  <si>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</si>
  <si>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</si>
  <si>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</si>
  <si>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</si>
  <si>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</si>
  <si>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</si>
  <si>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</si>
  <si>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</si>
  <si>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</si>
  <si>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</si>
  <si>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</si>
  <si>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</si>
  <si>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</si>
  <si>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</si>
  <si>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</si>
  <si>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</si>
  <si>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</si>
  <si>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</si>
  <si>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</si>
  <si>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</si>
  <si>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</si>
  <si>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</si>
  <si>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</si>
  <si>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</si>
  <si>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</si>
  <si>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</si>
  <si>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</si>
  <si>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</si>
  <si>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</si>
  <si>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</si>
  <si>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</si>
  <si>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</si>
  <si>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</si>
  <si>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</si>
  <si>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</si>
  <si>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</si>
  <si>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</si>
  <si>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</si>
  <si>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</si>
  <si>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</si>
  <si>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</si>
  <si>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</si>
  <si>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</si>
  <si>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</si>
  <si>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</si>
  <si>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</si>
  <si>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</si>
  <si>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</si>
  <si>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</si>
  <si>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</si>
  <si>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</si>
  <si>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</si>
  <si>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</si>
  <si>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</si>
  <si>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</si>
  <si>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</si>
  <si>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</si>
  <si>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</si>
  <si>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</si>
  <si>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</si>
  <si>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</si>
  <si>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</si>
  <si>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</si>
  <si>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</si>
  <si>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</si>
  <si>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</si>
  <si>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</si>
  <si>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</si>
  <si>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</si>
  <si>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</si>
  <si>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</si>
  <si>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</si>
  <si>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</si>
  <si>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</si>
  <si>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</si>
  <si>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</si>
  <si>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</si>
  <si>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</si>
  <si>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</si>
  <si>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</si>
  <si>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</si>
  <si>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</si>
  <si>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</si>
  <si>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</si>
  <si>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</si>
  <si>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</si>
  <si>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</si>
  <si>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</si>
  <si>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</si>
  <si>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</si>
  <si>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</si>
  <si>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</si>
  <si>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</si>
  <si>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</si>
  <si>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</si>
  <si>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</si>
  <si>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</si>
  <si>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</si>
  <si>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</si>
  <si>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</si>
  <si>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</si>
  <si>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</si>
  <si>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</si>
  <si>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</si>
  <si>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</si>
  <si>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</si>
  <si>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</si>
  <si>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</si>
  <si>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</si>
  <si>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</si>
  <si>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</si>
  <si>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</si>
  <si>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</si>
  <si>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</si>
  <si>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</si>
  <si>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</si>
  <si>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</si>
  <si>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</si>
  <si>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</si>
  <si>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</si>
  <si>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</si>
  <si>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</si>
  <si>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</si>
  <si>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</si>
  <si>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</si>
  <si>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</si>
  <si>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</si>
  <si>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</si>
  <si>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</si>
  <si>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</si>
  <si>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</si>
  <si>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</si>
  <si>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</si>
  <si>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</si>
  <si>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</si>
  <si>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</si>
  <si>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</si>
  <si>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</si>
  <si>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</si>
  <si>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</si>
  <si>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</si>
  <si>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</si>
  <si>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</si>
  <si>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</si>
  <si>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</si>
  <si>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</si>
  <si>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</si>
  <si>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</si>
  <si>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</si>
  <si>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</si>
  <si>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</si>
  <si>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</si>
  <si>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</si>
  <si>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</si>
  <si>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</si>
  <si>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</si>
  <si>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</si>
  <si>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</si>
  <si>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</si>
  <si>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</si>
  <si>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</si>
  <si>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</si>
  <si>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</si>
  <si>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</si>
  <si>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</si>
  <si>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</si>
  <si>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</si>
  <si>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</si>
  <si>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</si>
  <si>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</si>
  <si>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</si>
  <si>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</si>
  <si>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</si>
  <si>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</si>
  <si>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</si>
  <si>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</si>
  <si>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</si>
  <si>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</si>
  <si>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</si>
  <si>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</si>
  <si>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</si>
  <si>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</si>
  <si>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</si>
  <si>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</si>
  <si>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</si>
  <si>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</si>
  <si>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</si>
  <si>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</si>
  <si>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</si>
  <si>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</si>
  <si>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</si>
  <si>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</si>
  <si>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</si>
  <si>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</si>
  <si>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</si>
  <si>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</si>
  <si>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</si>
  <si>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</si>
  <si>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</si>
  <si>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</si>
  <si>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</si>
  <si>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</si>
  <si>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</si>
  <si>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</si>
  <si>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</si>
  <si>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</si>
  <si>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</si>
  <si>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</si>
  <si>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</si>
  <si>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</si>
  <si>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</si>
  <si>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</si>
  <si>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</si>
  <si>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</si>
  <si>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</si>
  <si>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</si>
  <si>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</si>
  <si>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</si>
  <si>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</si>
  <si>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</si>
  <si>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</si>
  <si>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</si>
  <si>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</si>
  <si>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</si>
  <si>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</si>
  <si>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</si>
  <si>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</si>
  <si>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</si>
  <si>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</si>
  <si>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</si>
  <si>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</si>
  <si>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</si>
  <si>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</si>
  <si>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</si>
  <si>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</si>
  <si>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</si>
  <si>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</si>
  <si>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</si>
  <si>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</si>
  <si>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</si>
  <si>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</si>
  <si>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</si>
  <si>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</si>
  <si>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</si>
  <si>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</si>
  <si>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</si>
  <si>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</si>
  <si>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</si>
  <si>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</si>
  <si>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</si>
  <si>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</si>
  <si>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</si>
  <si>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</si>
  <si>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</si>
  <si>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</si>
  <si>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</si>
  <si>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</si>
  <si>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</si>
  <si>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</si>
  <si>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</si>
  <si>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</si>
  <si>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</si>
  <si>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</si>
  <si>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</si>
  <si>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</si>
  <si>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</si>
  <si>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</si>
  <si>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</si>
  <si>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</si>
  <si>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</si>
  <si>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</si>
  <si>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</si>
  <si>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</si>
  <si>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</si>
  <si>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</si>
  <si>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</si>
  <si>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</si>
  <si>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</si>
  <si>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</si>
  <si>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</si>
  <si>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</si>
  <si>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</si>
  <si>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</si>
  <si>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</si>
  <si>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</si>
  <si>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</si>
  <si>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</si>
  <si>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</si>
  <si>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</si>
  <si>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</si>
  <si>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</si>
  <si>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</si>
  <si>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</si>
  <si>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</si>
  <si>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</si>
  <si>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</si>
  <si>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</si>
  <si>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</si>
  <si>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</si>
  <si>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</si>
  <si>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</si>
  <si>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</si>
  <si>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</si>
  <si>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</si>
  <si>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</si>
  <si>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</si>
  <si>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</si>
  <si>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</si>
  <si>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</si>
  <si>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</si>
  <si>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</si>
  <si>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</si>
  <si>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</si>
  <si>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</si>
  <si>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</si>
  <si>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</si>
  <si>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</si>
  <si>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</si>
  <si>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</si>
  <si>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</si>
  <si>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</si>
  <si>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</si>
  <si>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</si>
  <si>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</si>
  <si>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</si>
  <si>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</si>
  <si>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</si>
  <si>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</si>
  <si>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</si>
  <si>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</si>
  <si>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</si>
  <si>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</si>
  <si>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</si>
  <si>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</si>
  <si>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</si>
  <si>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</si>
  <si>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</si>
  <si>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</si>
  <si>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</si>
  <si>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</si>
  <si>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</si>
  <si>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</si>
  <si>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</si>
  <si>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</si>
  <si>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</si>
  <si>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</si>
  <si>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</si>
  <si>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</si>
  <si>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</si>
  <si>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</si>
  <si>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</si>
  <si>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</si>
  <si>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</si>
  <si>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</si>
  <si>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</si>
  <si>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</si>
  <si>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</si>
  <si>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</si>
  <si>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</si>
  <si>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</si>
  <si>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</si>
  <si>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</si>
  <si>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</si>
  <si>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</si>
  <si>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</si>
  <si>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</si>
  <si>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</si>
  <si>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</si>
  <si>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</si>
  <si>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</si>
  <si>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</si>
  <si>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</si>
  <si>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</si>
  <si>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</si>
  <si>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</si>
  <si>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</si>
  <si>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</si>
  <si>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</si>
  <si>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</si>
  <si>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</si>
  <si>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</si>
  <si>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</si>
  <si>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</si>
  <si>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</si>
  <si>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</si>
  <si>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</si>
  <si>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</si>
  <si>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</si>
  <si>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</si>
  <si>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</si>
  <si>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</si>
  <si>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</si>
  <si>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</si>
  <si>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</si>
  <si>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</si>
  <si>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</si>
  <si>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</si>
  <si>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</si>
  <si>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</si>
  <si>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</si>
  <si>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</si>
  <si>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</si>
  <si>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</si>
  <si>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</si>
  <si>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</si>
  <si>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</si>
  <si>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</si>
  <si>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</si>
  <si>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</si>
  <si>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</si>
  <si>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</si>
  <si>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</si>
  <si>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</si>
  <si>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</si>
  <si>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</si>
  <si>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</si>
  <si>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</si>
  <si>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</si>
  <si>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</si>
  <si>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</si>
  <si>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</si>
  <si>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</si>
  <si>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</si>
  <si>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</si>
  <si>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</si>
  <si>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</si>
  <si>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</si>
  <si>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</si>
  <si>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</si>
  <si>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</si>
  <si>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</si>
  <si>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</si>
  <si>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</si>
  <si>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</si>
  <si>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</si>
  <si>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</si>
  <si>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</si>
  <si>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</si>
  <si>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</si>
  <si>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</si>
  <si>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</si>
  <si>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</si>
  <si>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</si>
  <si>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</si>
  <si>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</si>
  <si>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</si>
  <si>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</si>
  <si>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</si>
  <si>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</si>
  <si>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</si>
  <si>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</si>
  <si>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</si>
  <si>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</si>
  <si>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</si>
  <si>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</si>
  <si>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</si>
  <si>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</si>
  <si>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</si>
  <si>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</si>
  <si>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</si>
  <si>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</si>
  <si>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</si>
  <si>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</si>
  <si>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</si>
  <si>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</si>
  <si>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</si>
  <si>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</si>
  <si>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</si>
  <si>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</si>
  <si>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</si>
  <si>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</si>
  <si>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</si>
  <si>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</si>
  <si>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</si>
  <si>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</si>
  <si>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</si>
  <si>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</si>
  <si>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</si>
  <si>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</si>
  <si>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</si>
  <si>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</si>
  <si>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</si>
  <si>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</si>
  <si>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</si>
  <si>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</si>
  <si>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</si>
  <si>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</si>
  <si>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</si>
  <si>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</si>
  <si>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</si>
  <si>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</si>
  <si>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</si>
  <si>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</si>
  <si>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</si>
  <si>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</si>
  <si>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</si>
  <si>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</si>
  <si>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</si>
  <si>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</si>
  <si>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</si>
  <si>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</si>
  <si>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</si>
  <si>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</si>
  <si>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</si>
  <si>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</si>
  <si>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</si>
  <si>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</si>
  <si>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</si>
  <si>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</si>
  <si>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</si>
  <si>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</si>
  <si>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</si>
  <si>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</si>
  <si>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</si>
  <si>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</si>
  <si>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</si>
  <si>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</si>
  <si>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</si>
  <si>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</si>
  <si>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</si>
  <si>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</si>
  <si>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</si>
  <si>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</si>
  <si>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</si>
  <si>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</si>
  <si>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</si>
  <si>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</si>
  <si>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</si>
  <si>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</si>
  <si>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</si>
  <si>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</si>
  <si>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</si>
  <si>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</si>
  <si>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</si>
  <si>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</si>
  <si>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</si>
  <si>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</si>
  <si>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</si>
  <si>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</si>
  <si>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</si>
  <si>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</si>
  <si>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</si>
  <si>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</si>
  <si>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</si>
  <si>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</si>
  <si>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</si>
  <si>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</si>
  <si>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</si>
  <si>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</si>
  <si>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</si>
  <si>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</si>
  <si>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</si>
  <si>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</si>
  <si>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</si>
  <si>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</si>
  <si>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</si>
  <si>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</si>
  <si>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</si>
  <si>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</si>
  <si>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</si>
  <si>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</si>
  <si>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</si>
  <si>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</si>
  <si>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</si>
  <si>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</si>
  <si>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</si>
  <si>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</si>
  <si>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</si>
  <si>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</si>
  <si>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</si>
  <si>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</si>
  <si>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</si>
  <si>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</si>
  <si>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</si>
  <si>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</si>
  <si>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</si>
  <si>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</si>
  <si>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</si>
  <si>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</si>
  <si>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</si>
  <si>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</si>
  <si>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</si>
  <si>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</si>
  <si>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</si>
  <si>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</si>
  <si>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</si>
  <si>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</si>
  <si>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</si>
  <si>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</si>
  <si>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</si>
  <si>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</si>
  <si>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</si>
  <si>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</si>
  <si>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</si>
  <si>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</si>
  <si>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</si>
  <si>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</si>
  <si>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</si>
  <si>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</si>
  <si>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</si>
  <si>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</si>
  <si>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</si>
  <si>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</si>
  <si>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</si>
  <si>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</si>
  <si>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</si>
  <si>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</si>
  <si>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</si>
  <si>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</si>
  <si>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</si>
  <si>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</si>
  <si>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</si>
  <si>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</si>
  <si>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</si>
  <si>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</si>
  <si>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</si>
  <si>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</si>
  <si>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</si>
  <si>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</si>
  <si>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</si>
  <si>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</si>
  <si>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</si>
  <si>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</si>
  <si>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</si>
  <si>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</si>
  <si>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</si>
  <si>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</si>
  <si>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</si>
  <si>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</si>
  <si>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</si>
  <si>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</si>
  <si>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</si>
  <si>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</si>
  <si>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</si>
  <si>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</si>
  <si>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</si>
  <si>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</si>
  <si>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</si>
  <si>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</si>
  <si>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</si>
  <si>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</si>
  <si>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</si>
  <si>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</si>
  <si>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</si>
  <si>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</si>
  <si>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</si>
  <si>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</si>
  <si>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</si>
  <si>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</si>
  <si>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</si>
  <si>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</si>
  <si>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</si>
  <si>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</si>
  <si>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</si>
  <si>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</si>
  <si>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</si>
  <si>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</si>
  <si>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</si>
  <si>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</si>
  <si>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</si>
  <si>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</si>
  <si>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</si>
  <si>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</si>
  <si>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</si>
  <si>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</si>
  <si>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</si>
  <si>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</si>
  <si>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</si>
  <si>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</si>
  <si>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</si>
  <si>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</si>
  <si>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</si>
  <si>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</si>
  <si>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</si>
  <si>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</si>
  <si>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</si>
  <si>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</si>
  <si>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</si>
  <si>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</si>
  <si>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</si>
  <si>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</si>
  <si>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</si>
  <si>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</si>
  <si>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</si>
  <si>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</si>
  <si>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</si>
  <si>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</si>
  <si>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</si>
  <si>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</si>
  <si>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</si>
  <si>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</si>
  <si>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</si>
  <si>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</si>
  <si>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</si>
  <si>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</si>
  <si>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</si>
  <si>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</si>
  <si>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</si>
  <si>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</si>
  <si>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</si>
  <si>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</si>
  <si>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</si>
  <si>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</si>
  <si>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</si>
  <si>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</si>
  <si>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</si>
  <si>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</si>
  <si>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</si>
  <si>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</si>
  <si>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</si>
  <si>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</si>
  <si>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</si>
  <si>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</si>
  <si>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</si>
  <si>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</si>
  <si>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</si>
  <si>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</si>
  <si>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</si>
  <si>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</si>
  <si>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</si>
  <si>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</si>
  <si>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</si>
  <si>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</si>
  <si>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</si>
  <si>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</si>
  <si>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</si>
  <si>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</si>
  <si>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</si>
  <si>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</si>
  <si>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</si>
  <si>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</si>
  <si>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</si>
  <si>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</si>
  <si>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</si>
  <si>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</si>
  <si>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</si>
  <si>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</si>
  <si>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</si>
  <si>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</si>
  <si>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</si>
  <si>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</si>
  <si>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</si>
  <si>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</si>
  <si>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</si>
  <si>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</si>
  <si>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</si>
  <si>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</si>
  <si>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</si>
  <si>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</si>
  <si>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</si>
  <si>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</si>
  <si>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</si>
  <si>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</si>
  <si>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</si>
  <si>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</si>
  <si>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</si>
  <si>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</si>
  <si>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</si>
  <si>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</si>
  <si>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</si>
  <si>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</si>
  <si>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</si>
  <si>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</si>
  <si>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</si>
  <si>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</si>
  <si>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</si>
  <si>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</si>
  <si>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</si>
  <si>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</si>
  <si>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</si>
  <si>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</si>
  <si>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</si>
  <si>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</si>
  <si>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</si>
  <si>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</si>
  <si>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</si>
  <si>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</si>
  <si>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</si>
  <si>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</si>
  <si>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</si>
  <si>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</si>
  <si>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</si>
  <si>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</si>
  <si>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</si>
  <si>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</si>
  <si>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</si>
  <si>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</si>
  <si>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</si>
  <si>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</si>
  <si>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</si>
  <si>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</si>
  <si>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</si>
  <si>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</si>
  <si>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</si>
  <si>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</si>
  <si>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</si>
  <si>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</si>
  <si>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</si>
  <si>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</si>
  <si>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</si>
  <si>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</si>
  <si>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</si>
  <si>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</si>
  <si>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</si>
  <si>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</si>
  <si>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</si>
  <si>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</si>
  <si>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</si>
  <si>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</si>
  <si>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</si>
  <si>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</si>
  <si>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</si>
  <si>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</si>
  <si>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</si>
  <si>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</si>
  <si>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</si>
  <si>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</si>
  <si>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</si>
  <si>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</si>
  <si>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</si>
  <si>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</si>
  <si>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</si>
  <si>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</si>
  <si>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</si>
  <si>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</si>
  <si>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</si>
  <si>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</si>
  <si>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</si>
  <si>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</si>
  <si>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</si>
  <si>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</si>
  <si>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</si>
  <si>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</si>
  <si>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</si>
  <si>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</si>
  <si>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</si>
  <si>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</si>
  <si>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</si>
  <si>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</si>
  <si>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</si>
  <si>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</si>
  <si>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</si>
  <si>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</si>
  <si>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</si>
  <si>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</si>
  <si>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</si>
  <si>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</si>
  <si>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</si>
  <si>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</si>
  <si>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</si>
  <si>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</si>
  <si>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</si>
  <si>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</si>
  <si>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</si>
  <si>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</si>
  <si>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</si>
  <si>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</si>
  <si>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</si>
  <si>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</si>
  <si>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</si>
  <si>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</si>
  <si>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</si>
  <si>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</si>
  <si>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</si>
  <si>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</si>
  <si>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</si>
  <si>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</si>
  <si>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</si>
  <si>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</si>
  <si>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</si>
  <si>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</si>
  <si>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</si>
  <si>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</si>
  <si>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</si>
  <si>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</si>
  <si>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</si>
  <si>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</si>
  <si>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</si>
  <si>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</si>
  <si>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</si>
  <si>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</si>
  <si>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</si>
  <si>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</si>
  <si>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</si>
  <si>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</si>
  <si>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</si>
  <si>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</si>
  <si>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</si>
  <si>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</si>
  <si>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</si>
  <si>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</si>
  <si>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</si>
  <si>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</si>
  <si>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</si>
  <si>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</si>
  <si>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</si>
  <si>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</si>
  <si>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</si>
  <si>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</si>
  <si>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</si>
  <si>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</si>
  <si>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</si>
  <si>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</si>
  <si>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</si>
  <si>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</si>
  <si>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</si>
  <si>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</si>
  <si>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</si>
  <si>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</si>
  <si>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</si>
  <si>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</si>
  <si>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</si>
  <si>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</si>
  <si>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</si>
  <si>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</si>
  <si>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</si>
  <si>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</si>
  <si>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</si>
  <si>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</si>
  <si>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</si>
  <si>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</si>
  <si>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</si>
  <si>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</si>
  <si>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</si>
  <si>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</si>
  <si>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</si>
  <si>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</si>
  <si>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</si>
  <si>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</si>
  <si>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</si>
  <si>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</si>
  <si>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</si>
  <si>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</si>
  <si>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</si>
  <si>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</si>
  <si>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</si>
  <si>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</si>
  <si>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</si>
  <si>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</si>
  <si>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</si>
  <si>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</si>
  <si>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</si>
  <si>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</si>
  <si>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</si>
  <si>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</si>
  <si>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</si>
  <si>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</si>
  <si>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</si>
  <si>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</si>
  <si>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</si>
  <si>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</si>
  <si>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</si>
  <si>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</si>
  <si>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</si>
  <si>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</si>
  <si>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</si>
  <si>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</si>
  <si>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</si>
  <si>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</si>
  <si>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</si>
  <si>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</si>
  <si>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</si>
  <si>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</si>
  <si>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</si>
  <si>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</si>
  <si>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</si>
  <si>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</si>
  <si>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</si>
  <si>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</si>
  <si>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</si>
  <si>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</si>
  <si>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</si>
  <si>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</si>
  <si>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</si>
  <si>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</si>
  <si>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</si>
  <si>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</si>
  <si>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</si>
  <si>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</si>
  <si>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</si>
  <si>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</si>
  <si>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</si>
  <si>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</si>
  <si>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</si>
  <si>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</si>
  <si>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</si>
  <si>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</si>
  <si>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</si>
  <si>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</si>
  <si>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</si>
  <si>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</si>
  <si>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</si>
  <si>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</si>
  <si>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</si>
  <si>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</si>
  <si>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</si>
  <si>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</si>
  <si>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</si>
  <si>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</si>
  <si>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</si>
  <si>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</si>
  <si>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</si>
  <si>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</si>
  <si>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</si>
  <si>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</si>
  <si>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</si>
  <si>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</si>
  <si>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</si>
  <si>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</si>
  <si>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</si>
  <si>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</si>
  <si>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</si>
  <si>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</si>
  <si>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</si>
  <si>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</si>
  <si>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</si>
  <si>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</si>
  <si>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</si>
  <si>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</si>
  <si>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</si>
  <si>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</si>
  <si>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</si>
  <si>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</si>
  <si>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</si>
  <si>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</si>
  <si>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</si>
  <si>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</si>
  <si>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</si>
  <si>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</si>
  <si>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</si>
  <si>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</si>
  <si>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</si>
  <si>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</si>
  <si>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</si>
  <si>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</si>
  <si>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</si>
  <si>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</si>
  <si>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</si>
  <si>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</si>
  <si>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</si>
  <si>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</si>
  <si>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</si>
  <si>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</si>
  <si>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</si>
  <si>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</si>
  <si>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</si>
  <si>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</si>
  <si>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</si>
  <si>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</si>
  <si>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</si>
  <si>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</si>
  <si>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</si>
  <si>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</si>
  <si>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</si>
  <si>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</si>
  <si>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</si>
  <si>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</si>
  <si>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</si>
  <si>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</si>
  <si>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</si>
  <si>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</si>
  <si>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</si>
  <si>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</si>
  <si>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</si>
  <si>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</si>
  <si>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</si>
  <si>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</si>
  <si>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</si>
  <si>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</si>
  <si>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</si>
  <si>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</si>
  <si>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</si>
  <si>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</si>
  <si>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</si>
  <si>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</si>
  <si>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</si>
  <si>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</si>
  <si>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</si>
  <si>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</si>
  <si>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</si>
  <si>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</si>
  <si>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</si>
  <si>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</si>
  <si>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</si>
  <si>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</si>
  <si>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</si>
  <si>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</si>
  <si>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</si>
  <si>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</si>
  <si>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</si>
  <si>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</si>
  <si>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</si>
  <si>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</si>
  <si>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</si>
  <si>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</si>
  <si>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</si>
  <si>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</si>
  <si>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</si>
  <si>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</si>
  <si>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</si>
  <si>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</si>
  <si>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</si>
  <si>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</si>
  <si>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</si>
  <si>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</si>
  <si>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</si>
  <si>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</si>
  <si>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</si>
  <si>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</si>
  <si>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</si>
  <si>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</si>
  <si>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</si>
  <si>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</si>
  <si>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</si>
  <si>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</si>
  <si>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</si>
  <si>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</si>
  <si>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</si>
  <si>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</si>
  <si>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</si>
  <si>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</si>
  <si>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</si>
  <si>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</si>
  <si>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</si>
  <si>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</si>
  <si>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</si>
  <si>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</si>
  <si>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</si>
  <si>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</si>
  <si>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</si>
  <si>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</si>
  <si>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</si>
  <si>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</si>
  <si>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</si>
  <si>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</si>
  <si>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</si>
  <si>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</si>
  <si>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</si>
  <si>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</si>
  <si>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</si>
  <si>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</si>
  <si>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</si>
  <si>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</si>
  <si>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</si>
  <si>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</si>
  <si>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</si>
  <si>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</si>
  <si>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</si>
  <si>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</si>
  <si>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</si>
  <si>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</si>
  <si>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</si>
  <si>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</si>
  <si>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</si>
  <si>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</si>
  <si>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</si>
  <si>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</si>
  <si>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</si>
  <si>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</si>
  <si>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</si>
  <si>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</si>
  <si>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</si>
  <si>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</si>
  <si>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</si>
  <si>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</si>
  <si>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</si>
  <si>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</si>
  <si>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</si>
  <si>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</si>
  <si>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</si>
  <si>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</si>
  <si>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</si>
  <si>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</si>
  <si>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</si>
  <si>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</si>
  <si>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</si>
  <si>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</si>
  <si>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</si>
  <si>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</si>
  <si>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</si>
  <si>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</si>
  <si>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</si>
  <si>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</si>
  <si>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</si>
  <si>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</si>
  <si>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</si>
  <si>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</si>
  <si>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</si>
  <si>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</si>
  <si>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</si>
  <si>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</si>
  <si>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</si>
  <si>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</si>
  <si>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</si>
  <si>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</si>
  <si>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</si>
  <si>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</si>
  <si>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</si>
  <si>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</si>
  <si>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</si>
  <si>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</si>
  <si>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</si>
  <si>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</si>
  <si>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</si>
  <si>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</si>
  <si>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</si>
  <si>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</si>
  <si>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</si>
  <si>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</si>
  <si>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</si>
  <si>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</si>
  <si>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</si>
  <si>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</si>
  <si>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</si>
  <si>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</si>
  <si>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</si>
  <si>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</si>
  <si>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</si>
  <si>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</si>
  <si>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</si>
  <si>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</si>
  <si>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</si>
  <si>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</si>
  <si>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</si>
  <si>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</si>
  <si>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</si>
  <si>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</si>
  <si>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</si>
  <si>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</si>
  <si>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</si>
  <si>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</si>
  <si>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</si>
  <si>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</si>
  <si>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</si>
  <si>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</si>
  <si>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</si>
  <si>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</si>
  <si>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</si>
  <si>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</si>
  <si>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</si>
  <si>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</si>
  <si>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</si>
  <si>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</si>
  <si>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</si>
  <si>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</si>
  <si>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</si>
  <si>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</si>
  <si>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</si>
  <si>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</si>
  <si>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</si>
  <si>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</si>
  <si>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</si>
  <si>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</si>
  <si>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</si>
  <si>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</si>
  <si>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</si>
  <si>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</si>
  <si>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</si>
  <si>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</si>
  <si>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</si>
  <si>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</si>
  <si>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</si>
  <si>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</si>
  <si>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</si>
  <si>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</si>
  <si>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</si>
  <si>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</si>
  <si>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</si>
  <si>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</si>
  <si>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</si>
  <si>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</si>
  <si>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</si>
  <si>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</si>
  <si>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</si>
  <si>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</si>
  <si>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</si>
  <si>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</si>
  <si>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</si>
  <si>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</si>
  <si>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</si>
  <si>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</si>
  <si>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</si>
  <si>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</si>
  <si>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</si>
  <si>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</si>
  <si>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</si>
  <si>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</si>
  <si>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</si>
  <si>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</si>
  <si>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</si>
  <si>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</si>
  <si>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</si>
  <si>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</si>
  <si>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</si>
  <si>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</si>
  <si>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</si>
  <si>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</si>
  <si>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</si>
  <si>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</si>
  <si>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</si>
  <si>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</si>
  <si>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</si>
  <si>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</si>
  <si>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</si>
  <si>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</si>
  <si>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</si>
  <si>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</si>
  <si>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</si>
  <si>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</si>
  <si>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</si>
  <si>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</si>
  <si>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</si>
  <si>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</si>
  <si>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</si>
  <si>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</si>
  <si>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</si>
  <si>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</si>
  <si>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</si>
  <si>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</si>
  <si>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</si>
  <si>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</si>
  <si>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</si>
  <si>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</si>
  <si>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</si>
  <si>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</si>
  <si>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</si>
  <si>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</si>
  <si>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</si>
  <si>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</si>
  <si>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</si>
  <si>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</si>
  <si>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</si>
  <si>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</si>
  <si>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</si>
  <si>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</si>
  <si>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</si>
  <si>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</si>
  <si>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</si>
  <si>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</si>
  <si>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</si>
  <si>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</si>
  <si>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</si>
  <si>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</si>
  <si>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</si>
  <si>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</si>
  <si>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</si>
  <si>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</si>
  <si>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</si>
  <si>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</si>
  <si>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</si>
  <si>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</si>
  <si>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</si>
  <si>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</si>
  <si>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</si>
  <si>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</si>
  <si>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</si>
  <si>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</si>
  <si>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</si>
  <si>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</si>
  <si>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</si>
  <si>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</si>
  <si>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</si>
  <si>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</si>
  <si>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</si>
  <si>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</si>
  <si>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</si>
  <si>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</si>
  <si>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</si>
  <si>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</si>
  <si>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</si>
  <si>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</si>
  <si>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</si>
  <si>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</si>
  <si>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</si>
  <si>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</si>
  <si>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</si>
  <si>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</si>
  <si>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</si>
  <si>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</si>
  <si>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</si>
  <si>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</si>
  <si>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</si>
  <si>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</si>
  <si>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</si>
  <si>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</si>
  <si>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</si>
  <si>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</si>
  <si>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</si>
  <si>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</si>
  <si>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</si>
  <si>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</si>
  <si>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</si>
  <si>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</si>
  <si>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</si>
  <si>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</si>
  <si>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</si>
  <si>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</si>
  <si>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</si>
  <si>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</si>
  <si>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</si>
  <si>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</si>
  <si>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</si>
  <si>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</si>
  <si>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</si>
  <si>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</si>
  <si>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</si>
  <si>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</si>
  <si>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</si>
  <si>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</si>
  <si>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</si>
  <si>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</si>
  <si>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</si>
  <si>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</si>
  <si>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</si>
  <si>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</si>
  <si>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</si>
  <si>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</si>
  <si>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</si>
  <si>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</si>
  <si>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</si>
  <si>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</si>
  <si>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</si>
  <si>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</si>
  <si>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</si>
  <si>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</si>
  <si>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</si>
  <si>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</si>
  <si>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</si>
  <si>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</si>
  <si>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</si>
  <si>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</si>
  <si>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</si>
  <si>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</si>
  <si>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</si>
  <si>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</si>
  <si>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</si>
  <si>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</si>
  <si>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</si>
  <si>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</si>
  <si>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</si>
  <si>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</si>
  <si>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</si>
  <si>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</si>
  <si>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</si>
  <si>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</si>
  <si>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</si>
  <si>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</si>
  <si>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</si>
  <si>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</si>
  <si>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</si>
  <si>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</si>
  <si>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</si>
  <si>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</si>
  <si>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</si>
  <si>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</si>
  <si>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</si>
  <si>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</si>
  <si>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</si>
  <si>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</si>
  <si>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</si>
  <si>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</si>
  <si>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</si>
  <si>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</si>
  <si>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</si>
  <si>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</si>
  <si>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</si>
  <si>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</si>
  <si>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</si>
  <si>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</si>
  <si>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</si>
  <si>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</si>
  <si>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</si>
  <si>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</si>
  <si>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</si>
  <si>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</si>
  <si>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</si>
  <si>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</si>
  <si>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</si>
  <si>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</si>
  <si>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</si>
  <si>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</si>
  <si>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</si>
  <si>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</si>
  <si>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</si>
  <si>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</si>
  <si>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</si>
  <si>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</si>
  <si>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</si>
  <si>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</si>
  <si>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</si>
  <si>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</si>
  <si>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</si>
  <si>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</si>
  <si>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</si>
  <si>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</si>
  <si>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</si>
  <si>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</si>
  <si>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</si>
  <si>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</si>
  <si>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</si>
  <si>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</si>
  <si>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</si>
  <si>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</si>
  <si>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</si>
  <si>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</si>
  <si>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</si>
  <si>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</si>
  <si>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</si>
  <si>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</si>
  <si>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</si>
  <si>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</si>
  <si>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</si>
  <si>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</si>
  <si>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</si>
  <si>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</si>
  <si>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</si>
  <si>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</si>
  <si>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</si>
  <si>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</si>
  <si>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</si>
  <si>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</si>
  <si>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</si>
  <si>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</si>
  <si>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</si>
  <si>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</si>
  <si>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</si>
  <si>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</si>
  <si>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</si>
  <si>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</si>
  <si>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</si>
  <si>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</si>
  <si>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</si>
  <si>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</si>
  <si>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</si>
  <si>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</si>
  <si>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</si>
  <si>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</si>
  <si>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</si>
  <si>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</si>
  <si>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</si>
  <si>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</si>
  <si>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</si>
  <si>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</si>
  <si>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</si>
  <si>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</si>
  <si>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</si>
  <si>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</si>
  <si>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</si>
  <si>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</si>
  <si>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</si>
  <si>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</si>
  <si>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</si>
  <si>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</si>
  <si>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</si>
  <si>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</si>
  <si>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</si>
  <si>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</si>
  <si>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</si>
  <si>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</si>
  <si>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</si>
  <si>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</si>
  <si>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</si>
  <si>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</si>
  <si>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</si>
  <si>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</si>
  <si>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</si>
  <si>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</si>
  <si>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</si>
  <si>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</si>
  <si>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</si>
  <si>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</si>
  <si>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</si>
  <si>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</si>
  <si>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</si>
  <si>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</si>
  <si>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</si>
  <si>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</si>
  <si>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</si>
  <si>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</si>
  <si>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</si>
  <si>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</si>
  <si>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</si>
  <si>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</si>
  <si>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</si>
  <si>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</si>
  <si>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</si>
  <si>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</si>
  <si>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</si>
  <si>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</si>
  <si>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</si>
  <si>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</si>
  <si>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</si>
  <si>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</si>
  <si>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</si>
  <si>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</si>
  <si>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</si>
  <si>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</si>
  <si>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</si>
  <si>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</si>
  <si>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</si>
  <si>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</si>
  <si>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</si>
  <si>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</si>
  <si>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</si>
  <si>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</si>
  <si>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</si>
  <si>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</si>
  <si>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</si>
  <si>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</si>
  <si>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</si>
  <si>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</si>
  <si>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</si>
  <si>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</si>
  <si>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</si>
  <si>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</si>
  <si>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</si>
  <si>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</si>
  <si>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</si>
  <si>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</si>
  <si>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</si>
  <si>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</si>
  <si>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</si>
  <si>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</si>
  <si>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</si>
  <si>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</si>
  <si>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</si>
  <si>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</si>
  <si>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</si>
  <si>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</si>
  <si>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</si>
  <si>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</si>
  <si>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</si>
  <si>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</si>
  <si>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</si>
  <si>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</si>
  <si>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</si>
  <si>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</si>
  <si>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</si>
  <si>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</si>
  <si>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</si>
  <si>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</si>
  <si>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</si>
  <si>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</si>
  <si>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</si>
  <si>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</si>
  <si>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</si>
  <si>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</si>
  <si>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</si>
  <si>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</si>
  <si>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</si>
  <si>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</si>
  <si>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</si>
  <si>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</si>
  <si>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</si>
  <si>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</si>
  <si>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</si>
  <si>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</si>
  <si>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</si>
  <si>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</si>
  <si>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</si>
  <si>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</si>
  <si>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</si>
  <si>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</si>
  <si>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</si>
  <si>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</si>
  <si>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</si>
  <si>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</si>
  <si>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</si>
  <si>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</si>
  <si>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</si>
  <si>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</si>
  <si>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</si>
  <si>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</si>
  <si>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</si>
  <si>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</si>
  <si>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</si>
  <si>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</si>
  <si>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</si>
  <si>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</si>
  <si>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</si>
  <si>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</si>
  <si>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</si>
  <si>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</si>
  <si>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</si>
  <si>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</si>
  <si>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</si>
  <si>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</si>
  <si>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</si>
  <si>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</si>
  <si>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</si>
  <si>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</si>
  <si>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</si>
  <si>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</si>
  <si>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</si>
  <si>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</si>
  <si>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</si>
  <si>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</si>
  <si>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</si>
  <si>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</si>
  <si>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</si>
  <si>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</si>
  <si>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</si>
  <si>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</si>
  <si>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</si>
  <si>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</si>
  <si>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</si>
  <si>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</si>
  <si>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</si>
  <si>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</si>
  <si>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</si>
  <si>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</si>
  <si>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</si>
  <si>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</si>
  <si>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</si>
  <si>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</si>
  <si>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</si>
  <si>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</si>
  <si>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</si>
  <si>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</si>
  <si>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</si>
  <si>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</si>
  <si>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</si>
  <si>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</si>
  <si>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</si>
  <si>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</si>
  <si>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</si>
  <si>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</si>
  <si>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</si>
  <si>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</si>
  <si>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</si>
  <si>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</si>
  <si>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</si>
  <si>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</si>
  <si>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</si>
  <si>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</si>
  <si>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</si>
  <si>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</si>
  <si>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</si>
  <si>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</si>
  <si>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</si>
  <si>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</si>
  <si>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</si>
  <si>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</si>
  <si>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</si>
  <si>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</si>
  <si>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</si>
  <si>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</si>
  <si>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</si>
  <si>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</si>
  <si>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</si>
  <si>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</si>
  <si>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</si>
  <si>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</si>
  <si>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</si>
  <si>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</si>
  <si>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</si>
  <si>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</si>
  <si>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</si>
  <si>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</si>
  <si>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</si>
  <si>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</si>
  <si>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</si>
  <si>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</si>
  <si>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</si>
  <si>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</si>
  <si>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</si>
  <si>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</si>
  <si>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</si>
  <si>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</si>
  <si>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</si>
  <si>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</si>
  <si>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</si>
  <si>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</si>
  <si>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</si>
  <si>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</si>
  <si>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</si>
  <si>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</si>
  <si>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</si>
  <si>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</si>
  <si>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</si>
  <si>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</si>
  <si>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</si>
  <si>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</si>
  <si>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</si>
  <si>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</si>
  <si>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</si>
  <si>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</si>
  <si>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</si>
  <si>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</si>
  <si>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</si>
  <si>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</si>
  <si>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</si>
  <si>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</si>
  <si>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</si>
  <si>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</si>
  <si>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</si>
  <si>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</si>
  <si>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</si>
  <si>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</si>
  <si>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</si>
  <si>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</si>
  <si>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</si>
  <si>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</si>
  <si>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</si>
  <si>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</si>
  <si>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</si>
  <si>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</si>
  <si>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</si>
  <si>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</si>
  <si>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</si>
  <si>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</si>
  <si>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</si>
  <si>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</si>
  <si>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</si>
  <si>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</si>
  <si>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</si>
  <si>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</si>
  <si>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</si>
  <si>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</si>
  <si>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</si>
  <si>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</si>
  <si>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</si>
  <si>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</si>
  <si>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</si>
  <si>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</si>
  <si>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</si>
  <si>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</si>
  <si>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</si>
  <si>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</si>
  <si>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</si>
  <si>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</si>
  <si>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</si>
  <si>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</si>
  <si>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</si>
  <si>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</si>
  <si>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</si>
  <si>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</si>
  <si>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</si>
  <si>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</si>
  <si>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</si>
  <si>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</si>
  <si>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</si>
  <si>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</si>
  <si>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</si>
  <si>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</si>
  <si>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</si>
  <si>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</si>
  <si>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</si>
  <si>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</si>
  <si>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</si>
  <si>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</si>
  <si>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</si>
  <si>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</si>
  <si>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</si>
  <si>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</si>
  <si>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</si>
  <si>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</si>
  <si>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</si>
  <si>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</si>
  <si>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</si>
  <si>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</si>
  <si>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</si>
  <si>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</si>
  <si>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</si>
  <si>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</si>
  <si>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</si>
  <si>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</si>
  <si>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</si>
  <si>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</si>
  <si>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</si>
  <si>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</si>
  <si>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</si>
  <si>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</si>
  <si>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</si>
  <si>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</si>
  <si>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</si>
  <si>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</si>
  <si>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</si>
  <si>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</si>
  <si>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</si>
  <si>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</si>
  <si>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</si>
  <si>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</si>
  <si>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</si>
  <si>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</si>
  <si>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</si>
  <si>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</si>
  <si>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</si>
  <si>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</si>
  <si>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</si>
  <si>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</si>
  <si>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</si>
  <si>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</si>
  <si>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</si>
  <si>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</si>
  <si>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</si>
  <si>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</si>
  <si>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</si>
  <si>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</si>
  <si>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</si>
  <si>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</si>
  <si>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</si>
  <si>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</si>
  <si>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</si>
  <si>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</si>
  <si>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</si>
  <si>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</si>
  <si>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</si>
  <si>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</si>
  <si>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</si>
  <si>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</si>
  <si>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</si>
  <si>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</si>
  <si>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</si>
  <si>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</si>
  <si>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</si>
  <si>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</si>
  <si>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</si>
  <si>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</si>
  <si>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</si>
  <si>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</si>
  <si>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</si>
  <si>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</si>
  <si>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</si>
  <si>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</si>
  <si>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</si>
  <si>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</si>
  <si>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</si>
  <si>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</si>
  <si>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</si>
  <si>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</si>
  <si>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</si>
  <si>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</si>
  <si>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</si>
  <si>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</si>
  <si>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</si>
  <si>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</si>
  <si>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</si>
  <si>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</si>
  <si>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</si>
  <si>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</si>
  <si>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</si>
  <si>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</si>
  <si>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</si>
  <si>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</si>
  <si>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</si>
  <si>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</si>
  <si>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</si>
  <si>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</si>
  <si>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</si>
  <si>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</si>
  <si>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</si>
  <si>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</si>
  <si>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</si>
  <si>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</si>
  <si>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</si>
  <si>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</si>
  <si>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</si>
  <si>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</si>
  <si>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</si>
  <si>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</si>
  <si>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</si>
  <si>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</si>
  <si>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</si>
  <si>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</si>
  <si>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</si>
  <si>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</si>
  <si>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</si>
  <si>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</si>
  <si>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</si>
  <si>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</si>
  <si>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</si>
  <si>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</si>
  <si>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</si>
  <si>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</si>
  <si>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</si>
  <si>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</si>
  <si>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</si>
  <si>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</si>
  <si>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</si>
  <si>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</si>
  <si>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</si>
  <si>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</si>
  <si>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</si>
  <si>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</si>
  <si>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</si>
  <si>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</si>
  <si>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</si>
  <si>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</si>
  <si>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</si>
  <si>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</si>
  <si>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</si>
  <si>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</si>
  <si>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</si>
  <si>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</si>
  <si>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</si>
  <si>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</si>
  <si>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</si>
  <si>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</si>
  <si>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</si>
  <si>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</si>
  <si>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</si>
  <si>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</si>
  <si>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</si>
  <si>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</si>
  <si>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</si>
  <si>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</si>
  <si>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</si>
  <si>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</si>
  <si>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</si>
  <si>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</si>
  <si>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</si>
  <si>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</si>
  <si>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</si>
  <si>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</si>
  <si>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</si>
  <si>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</si>
  <si>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</si>
  <si>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</si>
  <si>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</si>
  <si>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</si>
  <si>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</si>
  <si>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</si>
  <si>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</si>
  <si>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</si>
  <si>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</si>
  <si>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</si>
  <si>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</si>
  <si>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</si>
  <si>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</si>
  <si>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</si>
  <si>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</si>
  <si>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</si>
  <si>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</si>
  <si>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</si>
  <si>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</si>
  <si>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</si>
  <si>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</si>
  <si>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</si>
  <si>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</si>
  <si>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</si>
  <si>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</si>
  <si>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</si>
  <si>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</si>
  <si>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</si>
  <si>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</si>
  <si>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</si>
  <si>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</si>
  <si>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</si>
  <si>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</si>
  <si>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</si>
  <si>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</si>
  <si>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</si>
  <si>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</si>
  <si>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</si>
  <si>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</si>
  <si>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</si>
  <si>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</si>
  <si>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</si>
  <si>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</si>
  <si>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</si>
  <si>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</si>
  <si>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</si>
  <si>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</si>
  <si>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</si>
  <si>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</si>
  <si>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</si>
  <si>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</si>
  <si>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</si>
  <si>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</si>
  <si>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</si>
  <si>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</si>
  <si>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</si>
  <si>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</si>
  <si>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</si>
  <si>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</si>
  <si>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</si>
  <si>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</si>
  <si>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</si>
  <si>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</si>
  <si>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</si>
  <si>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</si>
  <si>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</si>
  <si>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</si>
  <si>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</si>
  <si>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</si>
  <si>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</si>
  <si>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</si>
  <si>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</si>
  <si>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</si>
  <si>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</si>
  <si>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</si>
  <si>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</si>
  <si>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</si>
  <si>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</si>
  <si>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</si>
  <si>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</si>
  <si>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</si>
  <si>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</si>
  <si>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</si>
  <si>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</si>
  <si>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</si>
  <si>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</si>
  <si>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</si>
  <si>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</si>
  <si>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</si>
  <si>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</si>
  <si>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</si>
  <si>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</si>
  <si>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</si>
  <si>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</si>
  <si>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</si>
  <si>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</si>
  <si>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</si>
  <si>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</si>
  <si>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</si>
  <si>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</si>
  <si>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</si>
  <si>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</si>
  <si>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</si>
  <si>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</si>
  <si>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</si>
  <si>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</si>
  <si>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</si>
  <si>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</si>
  <si>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</si>
  <si>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</si>
  <si>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</si>
  <si>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</si>
  <si>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</si>
  <si>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</si>
  <si>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</si>
  <si>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</si>
  <si>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</si>
  <si>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</si>
  <si>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</si>
  <si>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</si>
  <si>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</si>
  <si>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</si>
  <si>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</si>
  <si>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</si>
  <si>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</si>
  <si>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</si>
  <si>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</si>
  <si>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</si>
  <si>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</si>
  <si>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</si>
  <si>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</si>
  <si>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</si>
  <si>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</si>
  <si>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</si>
  <si>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</si>
  <si>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</si>
  <si>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</si>
  <si>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</si>
  <si>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</si>
  <si>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</si>
  <si>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</si>
  <si>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</si>
  <si>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</si>
  <si>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</si>
  <si>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</si>
  <si>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</si>
  <si>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</si>
  <si>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</si>
  <si>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</si>
  <si>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</si>
  <si>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</si>
  <si>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</si>
  <si>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</si>
  <si>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</si>
  <si>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</si>
  <si>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</si>
  <si>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</si>
  <si>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</si>
  <si>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</si>
  <si>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</si>
  <si>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</si>
  <si>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</si>
  <si>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</si>
  <si>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</si>
  <si>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</si>
  <si>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</si>
  <si>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</si>
  <si>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</si>
  <si>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</si>
  <si>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</si>
  <si>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</si>
  <si>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</si>
  <si>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</si>
  <si>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</si>
  <si>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</si>
  <si>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</si>
  <si>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</si>
  <si>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</si>
  <si>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</si>
  <si>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</si>
  <si>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</si>
  <si>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</si>
  <si>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</si>
  <si>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</si>
  <si>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</si>
  <si>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</si>
  <si>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</si>
  <si>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</si>
  <si>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</si>
  <si>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</si>
  <si>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</si>
  <si>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</si>
  <si>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</si>
  <si>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</si>
  <si>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</si>
  <si>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</si>
  <si>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</si>
  <si>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</si>
  <si>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</si>
  <si>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</si>
  <si>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</si>
  <si>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</si>
  <si>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</si>
  <si>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</si>
  <si>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</si>
  <si>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</si>
  <si>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</si>
  <si>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</si>
  <si>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</si>
  <si>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</si>
  <si>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</si>
  <si>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</si>
  <si>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</si>
  <si>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</si>
  <si>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</si>
  <si>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</si>
  <si>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</si>
  <si>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</si>
  <si>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</si>
  <si>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</si>
  <si>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</si>
  <si>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</si>
  <si>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</si>
  <si>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</si>
  <si>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</si>
  <si>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</si>
  <si>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</si>
  <si>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</si>
  <si>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</si>
  <si>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</si>
  <si>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</si>
  <si>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</si>
  <si>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</si>
  <si>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</si>
  <si>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</si>
  <si>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</si>
  <si>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</si>
  <si>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</si>
  <si>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</si>
  <si>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</si>
  <si>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</si>
  <si>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</si>
  <si>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</si>
  <si>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</si>
  <si>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</si>
  <si>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</si>
  <si>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</si>
  <si>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</si>
  <si>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</si>
  <si>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</si>
  <si>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</si>
  <si>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</si>
  <si>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</si>
  <si>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</si>
  <si>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</si>
  <si>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</si>
  <si>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</si>
  <si>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</si>
  <si>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</si>
  <si>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</si>
  <si>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</si>
  <si>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</si>
  <si>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</si>
  <si>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</si>
  <si>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</si>
  <si>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</si>
  <si>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</si>
  <si>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</si>
  <si>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</si>
  <si>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</si>
  <si>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</si>
  <si>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</si>
  <si>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</si>
  <si>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</si>
  <si>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</si>
  <si>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</si>
  <si>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</si>
  <si>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</si>
  <si>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</si>
  <si>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</si>
  <si>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</si>
  <si>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</si>
  <si>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</si>
  <si>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</si>
  <si>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</si>
  <si>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</si>
  <si>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</si>
  <si>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</si>
  <si>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</si>
  <si>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</si>
  <si>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</si>
  <si>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</si>
  <si>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</si>
  <si>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</si>
  <si>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</si>
  <si>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</si>
  <si>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</si>
  <si>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</si>
  <si>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</si>
  <si>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</si>
  <si>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</si>
  <si>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</si>
  <si>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</si>
  <si>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</si>
  <si>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</si>
  <si>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</si>
  <si>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</si>
  <si>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</si>
  <si>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</si>
  <si>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</si>
  <si>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</si>
  <si>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</si>
  <si>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</si>
  <si>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</si>
  <si>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</si>
  <si>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</si>
  <si>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</si>
  <si>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</si>
  <si>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</si>
  <si>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</si>
  <si>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</si>
  <si>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</si>
  <si>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</si>
  <si>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</si>
  <si>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</si>
  <si>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</si>
  <si>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</si>
  <si>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</si>
  <si>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</si>
  <si>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</si>
  <si>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</si>
  <si>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</si>
  <si>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</si>
  <si>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</si>
  <si>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</si>
  <si>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</si>
  <si>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</si>
  <si>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</si>
  <si>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</si>
  <si>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</si>
  <si>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</si>
  <si>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</si>
  <si>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</si>
  <si>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</si>
  <si>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</si>
  <si>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</si>
  <si>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</si>
  <si>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</si>
  <si>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</si>
  <si>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</si>
  <si>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</si>
  <si>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</si>
  <si>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</si>
  <si>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</si>
  <si>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</si>
  <si>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</si>
  <si>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</si>
  <si>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</si>
  <si>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</si>
  <si>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</si>
  <si>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</si>
  <si>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</si>
  <si>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</si>
  <si>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</si>
  <si>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</si>
  <si>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</si>
  <si>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</si>
  <si>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</si>
  <si>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</si>
  <si>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</si>
  <si>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</si>
  <si>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</si>
  <si>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</si>
  <si>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</si>
  <si>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</si>
  <si>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</si>
  <si>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</si>
  <si>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</si>
  <si>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</si>
  <si>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</si>
  <si>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</si>
  <si>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</si>
  <si>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</si>
  <si>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</si>
  <si>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</si>
  <si>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</si>
  <si>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</si>
  <si>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</si>
  <si>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</si>
  <si>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</si>
  <si>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</si>
  <si>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</si>
  <si>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</si>
  <si>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</si>
  <si>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</si>
  <si>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</si>
  <si>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</si>
  <si>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</si>
  <si>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</si>
  <si>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</si>
  <si>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</si>
  <si>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</si>
  <si>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</si>
  <si>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</si>
  <si>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</si>
  <si>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</si>
  <si>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</si>
  <si>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</si>
  <si>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</si>
  <si>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</si>
  <si>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</si>
  <si>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</si>
  <si>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</si>
  <si>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</si>
  <si>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</si>
  <si>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</si>
  <si>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</si>
  <si>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</si>
  <si>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</si>
  <si>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</si>
  <si>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</si>
  <si>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</si>
  <si>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</si>
  <si>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</si>
  <si>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</si>
  <si>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</si>
  <si>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</si>
  <si>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</si>
  <si>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</si>
  <si>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</si>
  <si>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</si>
  <si>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</si>
  <si>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</si>
  <si>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</si>
  <si>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</si>
  <si>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</si>
  <si>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</si>
  <si>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</si>
  <si>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</si>
  <si>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</si>
  <si>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</si>
  <si>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</si>
  <si>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</si>
  <si>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</si>
  <si>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</si>
  <si>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</si>
  <si>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</si>
  <si>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</si>
  <si>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</si>
  <si>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</si>
  <si>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</si>
  <si>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</si>
  <si>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</si>
  <si>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</si>
  <si>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</si>
  <si>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</si>
  <si>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</si>
  <si>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</si>
  <si>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</si>
  <si>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</si>
  <si>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</si>
  <si>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</si>
  <si>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</si>
  <si>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</si>
  <si>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</si>
  <si>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</si>
  <si>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</si>
  <si>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</si>
  <si>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</si>
  <si>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</si>
  <si>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</si>
  <si>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</si>
  <si>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</si>
  <si>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</si>
  <si>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</si>
  <si>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</si>
  <si>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</si>
  <si>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</si>
  <si>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</si>
  <si>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</si>
  <si>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</si>
  <si>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</si>
  <si>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</si>
  <si>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</si>
  <si>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</si>
  <si>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</si>
  <si>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</si>
  <si>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</si>
  <si>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</si>
  <si>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</si>
  <si>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</si>
  <si>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</si>
  <si>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</si>
  <si>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</si>
  <si>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</si>
  <si>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</si>
  <si>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</si>
  <si>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</si>
  <si>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</si>
  <si>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</si>
  <si>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</si>
  <si>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</si>
  <si>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</si>
  <si>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</si>
  <si>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</si>
  <si>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</si>
  <si>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</si>
  <si>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</si>
  <si>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</si>
  <si>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</si>
  <si>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</si>
  <si>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</si>
  <si>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</si>
  <si>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</si>
  <si>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</si>
  <si>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</si>
  <si>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</si>
  <si>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</si>
  <si>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</si>
  <si>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</si>
  <si>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</si>
  <si>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</si>
  <si>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</si>
  <si>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</si>
  <si>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</si>
  <si>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</si>
  <si>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</si>
  <si>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</si>
  <si>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</si>
  <si>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</si>
  <si>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</si>
  <si>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</si>
  <si>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</si>
  <si>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</si>
  <si>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</si>
  <si>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</si>
  <si>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</si>
  <si>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</si>
  <si>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</si>
  <si>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</si>
  <si>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</si>
  <si>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</si>
  <si>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</si>
  <si>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</si>
  <si>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</si>
  <si>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</si>
  <si>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</si>
  <si>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</si>
  <si>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</si>
  <si>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</si>
  <si>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</si>
  <si>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</si>
  <si>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</si>
  <si>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</si>
  <si>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</si>
  <si>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</si>
  <si>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</si>
  <si>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</si>
  <si>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</si>
  <si>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</si>
  <si>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</si>
  <si>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</si>
  <si>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</si>
  <si>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</si>
  <si>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</si>
  <si>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</si>
  <si>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</si>
  <si>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</si>
  <si>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</si>
  <si>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</si>
  <si>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</si>
  <si>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</si>
  <si>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</si>
  <si>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</si>
  <si>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</si>
  <si>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</si>
  <si>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</si>
  <si>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</si>
  <si>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</si>
  <si>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</si>
  <si>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</si>
  <si>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</si>
  <si>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</si>
  <si>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</si>
  <si>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</si>
  <si>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</si>
  <si>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</si>
  <si>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</si>
  <si>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</si>
  <si>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</si>
  <si>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</si>
  <si>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</si>
  <si>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</si>
  <si>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</si>
  <si>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</si>
  <si>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</si>
  <si>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</si>
  <si>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</si>
  <si>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</si>
  <si>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</si>
  <si>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</si>
  <si>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</si>
  <si>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</si>
  <si>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</si>
  <si>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</si>
  <si>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</si>
  <si>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</si>
  <si>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</si>
  <si>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</si>
  <si>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</si>
  <si>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</si>
  <si>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</si>
  <si>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</si>
  <si>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</si>
  <si>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</si>
  <si>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</si>
  <si>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</si>
  <si>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</si>
  <si>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</si>
  <si>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</si>
  <si>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</si>
  <si>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</si>
  <si>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</si>
  <si>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</si>
  <si>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</si>
  <si>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</si>
  <si>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</si>
  <si>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</si>
  <si>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</si>
  <si>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</si>
  <si>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</si>
  <si>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</si>
  <si>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</si>
  <si>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</si>
  <si>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</si>
  <si>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</si>
  <si>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</si>
  <si>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</si>
  <si>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</si>
  <si>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</si>
  <si>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</si>
  <si>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</si>
  <si>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</si>
  <si>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</si>
  <si>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</si>
  <si>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</si>
  <si>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</si>
  <si>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</si>
  <si>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</si>
  <si>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</si>
  <si>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</si>
  <si>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</si>
  <si>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</si>
  <si>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</si>
  <si>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</si>
  <si>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</si>
  <si>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</si>
  <si>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</si>
  <si>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</si>
  <si>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</si>
  <si>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</si>
  <si>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</si>
  <si>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</si>
  <si>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</si>
  <si>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</si>
  <si>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</si>
  <si>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</si>
  <si>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</si>
  <si>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</si>
  <si>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</si>
  <si>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</si>
  <si>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</si>
  <si>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</si>
  <si>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</si>
  <si>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</si>
  <si>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</si>
  <si>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</si>
  <si>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</si>
  <si>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</si>
  <si>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</si>
  <si>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</si>
  <si>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</si>
  <si>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</si>
  <si>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</si>
  <si>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</si>
  <si>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</si>
  <si>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</si>
  <si>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</si>
  <si>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</si>
  <si>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</si>
  <si>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</si>
  <si>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</si>
  <si>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</si>
  <si>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</si>
  <si>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</si>
  <si>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</si>
  <si>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</si>
  <si>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</si>
  <si>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</si>
  <si>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</si>
  <si>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</si>
  <si>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</si>
  <si>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</si>
  <si>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</si>
  <si>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</si>
  <si>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</si>
  <si>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</si>
  <si>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</si>
  <si>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</si>
  <si>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</si>
  <si>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</si>
  <si>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</si>
  <si>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</si>
  <si>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</si>
  <si>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</si>
  <si>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</si>
  <si>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</si>
  <si>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</si>
  <si>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</si>
  <si>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</si>
  <si>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</si>
  <si>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</si>
  <si>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</si>
  <si>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</si>
  <si>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</si>
  <si>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</si>
  <si>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</si>
  <si>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</si>
  <si>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</si>
  <si>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</si>
  <si>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</si>
  <si>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</si>
  <si>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</si>
  <si>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</si>
  <si>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</si>
  <si>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</si>
  <si>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</si>
  <si>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</si>
  <si>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</si>
  <si>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</si>
  <si>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</si>
  <si>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</si>
  <si>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</si>
  <si>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</si>
  <si>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</si>
  <si>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</si>
  <si>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</si>
  <si>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</si>
  <si>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</si>
  <si>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</si>
  <si>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</si>
  <si>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</si>
  <si>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</si>
  <si>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</si>
  <si>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</si>
  <si>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</si>
  <si>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</si>
  <si>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</si>
  <si>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</si>
  <si>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</si>
  <si>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</si>
  <si>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</si>
  <si>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</si>
  <si>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</si>
  <si>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</si>
  <si>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</si>
  <si>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</si>
  <si>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</si>
  <si>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</si>
  <si>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</si>
  <si>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</si>
  <si>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</si>
  <si>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</si>
  <si>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</si>
  <si>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</si>
  <si>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</si>
  <si>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</si>
  <si>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</si>
  <si>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</si>
  <si>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</si>
  <si>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</si>
  <si>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</si>
  <si>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</si>
  <si>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</si>
  <si>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</si>
  <si>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</si>
  <si>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</si>
  <si>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</si>
  <si>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</si>
  <si>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</si>
  <si>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</si>
  <si>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</si>
  <si>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</si>
  <si>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</si>
  <si>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</si>
  <si>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</si>
  <si>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</si>
  <si>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</si>
  <si>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</si>
  <si>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</si>
  <si>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</si>
  <si>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</si>
  <si>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</si>
  <si>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</si>
  <si>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</si>
  <si>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</si>
  <si>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</si>
  <si>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</si>
  <si>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</si>
  <si>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</si>
  <si>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</si>
  <si>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</si>
  <si>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</si>
  <si>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</si>
  <si>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</si>
  <si>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</si>
  <si>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</si>
  <si>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</si>
  <si>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</si>
  <si>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</si>
  <si>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</si>
  <si>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</si>
  <si>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</si>
  <si>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</si>
  <si>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</si>
  <si>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</si>
  <si>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</si>
  <si>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</si>
  <si>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</si>
  <si>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</si>
  <si>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</si>
  <si>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</si>
  <si>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</si>
  <si>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</si>
  <si>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</si>
  <si>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</si>
  <si>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</si>
  <si>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</si>
  <si>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</si>
  <si>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</si>
  <si>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</si>
  <si>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</si>
  <si>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</si>
  <si>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</si>
  <si>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</si>
  <si>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</si>
  <si>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</si>
  <si>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</si>
  <si>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</si>
  <si>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</si>
  <si>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</si>
  <si>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</si>
  <si>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</si>
  <si>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</si>
  <si>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</si>
  <si>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</si>
  <si>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</si>
  <si>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</si>
  <si>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</si>
  <si>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</si>
  <si>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</si>
  <si>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</si>
  <si>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</si>
  <si>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</si>
  <si>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</si>
  <si>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</si>
  <si>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</si>
  <si>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</si>
  <si>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</si>
  <si>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</si>
  <si>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</si>
  <si>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</si>
  <si>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</si>
  <si>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</si>
  <si>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</si>
  <si>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</si>
  <si>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</si>
  <si>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</si>
  <si>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</si>
  <si>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</si>
  <si>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</si>
  <si>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</si>
  <si>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</si>
  <si>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</si>
  <si>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</si>
  <si>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</si>
  <si>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</si>
  <si>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</si>
  <si>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</si>
  <si>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</si>
  <si>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</si>
  <si>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</si>
  <si>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</si>
  <si>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</si>
  <si>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</si>
  <si>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</si>
  <si>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</si>
  <si>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</si>
  <si>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</si>
  <si>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</si>
  <si>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</si>
  <si>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</si>
  <si>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</si>
  <si>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</si>
  <si>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</si>
  <si>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</si>
  <si>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</si>
  <si>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</si>
  <si>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</si>
  <si>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</si>
  <si>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</si>
  <si>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</si>
  <si>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</si>
  <si>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</si>
  <si>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</si>
  <si>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</si>
  <si>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</si>
  <si>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</si>
  <si>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</si>
  <si>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</si>
  <si>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</si>
  <si>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</si>
  <si>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</si>
  <si>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</si>
  <si>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</si>
  <si>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</si>
  <si>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</si>
  <si>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</si>
  <si>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</si>
  <si>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</si>
  <si>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</si>
  <si>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</si>
  <si>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</si>
  <si>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</si>
  <si>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</si>
  <si>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</si>
  <si>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</si>
  <si>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</si>
  <si>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</si>
  <si>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</si>
  <si>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</si>
  <si>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</si>
  <si>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</si>
  <si>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</si>
  <si>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</si>
  <si>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</si>
  <si>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</si>
  <si>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</si>
  <si>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</si>
  <si>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</si>
  <si>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</si>
  <si>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</si>
  <si>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</si>
  <si>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</si>
  <si>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</si>
  <si>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</si>
  <si>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</si>
  <si>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</si>
  <si>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</si>
  <si>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</si>
  <si>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</si>
  <si>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</si>
  <si>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</si>
  <si>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</si>
  <si>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</si>
  <si>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</si>
  <si>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</si>
  <si>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</si>
  <si>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</si>
  <si>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</si>
  <si>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</si>
  <si>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</si>
  <si>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</si>
  <si>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</si>
  <si>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</si>
  <si>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</si>
  <si>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</si>
  <si>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</si>
  <si>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</si>
  <si>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</si>
  <si>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</si>
  <si>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</si>
  <si>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</si>
  <si>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</si>
  <si>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</si>
  <si>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</si>
  <si>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</si>
  <si>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</si>
  <si>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</si>
  <si>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</si>
  <si>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</si>
  <si>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</si>
  <si>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</si>
  <si>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</si>
  <si>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</si>
  <si>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</si>
  <si>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</si>
  <si>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</si>
  <si>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</si>
  <si>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</si>
  <si>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</si>
  <si>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</si>
  <si>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</si>
  <si>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</si>
  <si>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</si>
  <si>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</si>
  <si>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</si>
  <si>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</si>
  <si>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</si>
  <si>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</si>
  <si>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</si>
  <si>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</si>
  <si>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</si>
  <si>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</si>
  <si>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</si>
  <si>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</si>
  <si>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</si>
  <si>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</si>
  <si>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</si>
  <si>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</si>
  <si>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</si>
  <si>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</si>
  <si>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</si>
  <si>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</si>
  <si>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</si>
  <si>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</si>
  <si>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</si>
  <si>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</si>
  <si>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</si>
  <si>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</si>
  <si>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</si>
  <si>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</si>
  <si>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</si>
  <si>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</si>
  <si>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</si>
  <si>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</si>
  <si>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</si>
  <si>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</si>
  <si>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</si>
  <si>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</si>
  <si>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</si>
  <si>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</si>
  <si>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</si>
  <si>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</si>
  <si>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</si>
  <si>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</si>
  <si>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</si>
  <si>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</si>
  <si>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</si>
  <si>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</si>
  <si>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</si>
  <si>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</si>
  <si>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</si>
  <si>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</si>
  <si>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</si>
  <si>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</si>
  <si>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</si>
  <si>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</si>
  <si>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</si>
  <si>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</si>
  <si>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</si>
  <si>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</si>
  <si>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</si>
  <si>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</si>
  <si>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</si>
  <si>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</si>
  <si>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</si>
  <si>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</si>
  <si>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</si>
  <si>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</si>
  <si>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</si>
  <si>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</si>
  <si>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</si>
  <si>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</si>
  <si>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</si>
  <si>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</si>
  <si>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</si>
  <si>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</si>
  <si>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</si>
  <si>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</si>
  <si>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</si>
  <si>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</si>
  <si>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</si>
  <si>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</si>
  <si>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</si>
  <si>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</si>
  <si>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</si>
  <si>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</si>
  <si>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</si>
  <si>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</si>
  <si>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</si>
  <si>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</si>
  <si>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</si>
  <si>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</si>
  <si>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</si>
  <si>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</si>
  <si>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</si>
  <si>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</si>
  <si>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</si>
  <si>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</si>
  <si>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</si>
  <si>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</si>
  <si>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</si>
  <si>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</si>
  <si>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</si>
  <si>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</si>
  <si>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</si>
  <si>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</si>
  <si>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</si>
  <si>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</si>
  <si>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</si>
  <si>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</si>
  <si>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</si>
  <si>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</si>
  <si>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</si>
  <si>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</si>
  <si>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</si>
  <si>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</si>
  <si>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</si>
  <si>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</si>
  <si>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</si>
  <si>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</si>
  <si>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</si>
  <si>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</si>
  <si>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</si>
  <si>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</si>
  <si>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</si>
  <si>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</si>
  <si>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</si>
  <si>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</si>
  <si>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</si>
  <si>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</si>
  <si>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</si>
  <si>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</si>
  <si>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</si>
  <si>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</si>
  <si>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</si>
  <si>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</si>
  <si>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</si>
  <si>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</si>
  <si>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</si>
  <si>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</si>
  <si>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</si>
  <si>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</si>
  <si>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</si>
  <si>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</si>
  <si>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</si>
  <si>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</si>
  <si>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</si>
  <si>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</si>
  <si>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</si>
  <si>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</si>
  <si>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</si>
  <si>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</si>
  <si>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</si>
  <si>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</si>
  <si>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</si>
  <si>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</si>
  <si>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</si>
  <si>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</si>
  <si>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</si>
  <si>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</si>
  <si>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</si>
  <si>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</si>
  <si>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</si>
  <si>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</si>
  <si>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</si>
  <si>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</si>
  <si>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</si>
  <si>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</si>
  <si>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</si>
  <si>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</si>
  <si>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</si>
  <si>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</si>
  <si>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</si>
  <si>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</si>
  <si>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</si>
  <si>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</si>
  <si>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</si>
  <si>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</si>
  <si>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</si>
  <si>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</si>
  <si>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</si>
  <si>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</si>
  <si>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</si>
  <si>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</si>
  <si>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</si>
  <si>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</si>
  <si>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</si>
  <si>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</si>
  <si>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</si>
  <si>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</si>
  <si>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</si>
  <si>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</si>
  <si>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</si>
  <si>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</si>
  <si>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</si>
  <si>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</si>
  <si>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</si>
  <si>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</si>
  <si>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</si>
  <si>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</si>
  <si>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</si>
  <si>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</si>
  <si>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</si>
  <si>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</si>
  <si>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</si>
  <si>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</si>
  <si>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</si>
  <si>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</si>
  <si>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</si>
  <si>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</si>
  <si>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</si>
  <si>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</si>
  <si>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</si>
  <si>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</si>
  <si>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</si>
  <si>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</si>
  <si>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</si>
  <si>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</si>
  <si>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</si>
  <si>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</si>
  <si>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</si>
  <si>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</si>
  <si>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</si>
  <si>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</si>
  <si>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</si>
  <si>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</si>
  <si>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</si>
  <si>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</si>
  <si>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</si>
  <si>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</si>
  <si>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</si>
  <si>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</si>
  <si>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</si>
  <si>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</si>
  <si>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</si>
  <si>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</si>
  <si>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</si>
  <si>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</si>
  <si>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</si>
  <si>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</si>
  <si>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</si>
  <si>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</si>
  <si>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</si>
  <si>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</si>
  <si>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</si>
  <si>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</si>
  <si>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</si>
  <si>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</si>
  <si>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</si>
  <si>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</si>
  <si>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</si>
  <si>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</si>
  <si>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</si>
  <si>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</si>
  <si>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</si>
  <si>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</si>
  <si>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</si>
  <si>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</si>
  <si>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</si>
  <si>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</si>
  <si>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</si>
  <si>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</si>
  <si>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</si>
  <si>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</si>
  <si>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</si>
  <si>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</si>
  <si>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</si>
  <si>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</si>
  <si>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</si>
  <si>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</si>
  <si>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</si>
  <si>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</si>
  <si>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</si>
  <si>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</si>
  <si>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</si>
  <si>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</si>
  <si>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</si>
  <si>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</si>
  <si>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</si>
  <si>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</si>
  <si>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</si>
  <si>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</si>
  <si>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</si>
  <si>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</si>
  <si>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</si>
  <si>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</si>
  <si>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</si>
  <si>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</si>
  <si>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</si>
  <si>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</si>
  <si>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</si>
  <si>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</si>
  <si>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</si>
  <si>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</si>
  <si>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</si>
  <si>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</si>
  <si>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</si>
  <si>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</si>
  <si>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</si>
  <si>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</si>
  <si>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</si>
  <si>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</si>
  <si>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</si>
  <si>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</si>
  <si>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</si>
  <si>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</si>
  <si>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</si>
  <si>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</si>
  <si>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</si>
  <si>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</si>
  <si>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</si>
  <si>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</si>
  <si>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</si>
  <si>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</si>
  <si>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</si>
  <si>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</si>
  <si>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</si>
  <si>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</si>
  <si>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</si>
  <si>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</si>
  <si>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</si>
  <si>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</si>
  <si>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</si>
  <si>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</si>
  <si>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</si>
  <si>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</si>
  <si>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</si>
  <si>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</si>
  <si>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</si>
  <si>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</si>
  <si>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</si>
  <si>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</si>
  <si>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</si>
  <si>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</si>
  <si>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</si>
  <si>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</si>
  <si>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</si>
  <si>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</si>
  <si>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</si>
  <si>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</si>
  <si>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</si>
  <si>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</si>
  <si>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</si>
  <si>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</si>
  <si>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</si>
  <si>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</si>
  <si>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</si>
  <si>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</si>
  <si>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</si>
  <si>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</si>
  <si>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</si>
  <si>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</si>
  <si>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</si>
  <si>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</si>
  <si>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</si>
  <si>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</si>
  <si>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</si>
  <si>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</si>
  <si>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</si>
  <si>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</si>
  <si>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</si>
  <si>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</si>
  <si>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</si>
  <si>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</si>
  <si>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</si>
  <si>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</si>
  <si>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</si>
  <si>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</si>
  <si>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</si>
  <si>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</si>
  <si>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</si>
  <si>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</si>
  <si>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</si>
  <si>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</si>
  <si>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</si>
  <si>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</si>
  <si>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</si>
  <si>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</si>
  <si>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</si>
  <si>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</si>
  <si>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</si>
  <si>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</si>
  <si>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</si>
  <si>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</si>
  <si>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</si>
  <si>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</si>
  <si>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</si>
  <si>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</si>
  <si>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</si>
  <si>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</si>
  <si>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</si>
  <si>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</si>
  <si>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</si>
  <si>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</si>
  <si>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</si>
  <si>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</si>
  <si>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</si>
  <si>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</si>
  <si>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</si>
  <si>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</si>
  <si>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</si>
  <si>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</si>
  <si>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</si>
  <si>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</si>
  <si>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</si>
  <si>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</si>
  <si>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</si>
  <si>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</si>
  <si>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</si>
  <si>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</si>
  <si>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</si>
  <si>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</si>
  <si>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</si>
  <si>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</si>
  <si>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</si>
  <si>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</si>
  <si>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</si>
  <si>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</si>
  <si>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</si>
  <si>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</si>
  <si>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</si>
  <si>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</si>
  <si>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</si>
  <si>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</si>
  <si>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</si>
  <si>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</si>
  <si>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</si>
  <si>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</si>
  <si>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</si>
  <si>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</si>
  <si>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</si>
  <si>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</si>
  <si>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</si>
  <si>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</si>
  <si>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</si>
  <si>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</si>
  <si>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</si>
  <si>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</si>
  <si>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</si>
  <si>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</si>
  <si>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</si>
  <si>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</si>
  <si>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</si>
  <si>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</si>
  <si>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</si>
  <si>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</si>
  <si>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</si>
  <si>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</si>
  <si>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</si>
  <si>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</si>
  <si>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</si>
  <si>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</si>
  <si>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</si>
  <si>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</si>
  <si>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</si>
  <si>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</si>
  <si>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</si>
  <si>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</si>
  <si>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</si>
  <si>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</si>
  <si>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</si>
  <si>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</si>
  <si>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</si>
  <si>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</si>
  <si>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</si>
  <si>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</si>
  <si>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</si>
  <si>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</si>
  <si>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</si>
  <si>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</si>
  <si>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</si>
  <si>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</si>
  <si>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</si>
  <si>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</si>
  <si>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</si>
  <si>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</si>
  <si>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</si>
  <si>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</si>
  <si>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</si>
  <si>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</si>
  <si>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</si>
  <si>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</si>
  <si>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</si>
  <si>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</si>
  <si>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</si>
  <si>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</si>
  <si>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</si>
  <si>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</si>
  <si>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</si>
  <si>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</si>
  <si>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</si>
  <si>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</si>
  <si>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</si>
  <si>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</si>
  <si>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</si>
  <si>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</si>
  <si>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</si>
  <si>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</si>
  <si>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</si>
  <si>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</si>
  <si>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</si>
  <si>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</si>
  <si>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</si>
  <si>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</si>
  <si>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</si>
  <si>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</si>
  <si>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</si>
  <si>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</si>
  <si>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</si>
  <si>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</si>
  <si>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</si>
  <si>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</si>
  <si>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</si>
  <si>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</si>
  <si>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</si>
  <si>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</si>
  <si>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</si>
  <si>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</si>
  <si>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</si>
  <si>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</si>
  <si>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</si>
  <si>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</si>
  <si>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</si>
  <si>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</si>
  <si>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</si>
  <si>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</si>
  <si>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</si>
  <si>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</si>
  <si>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</si>
  <si>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</si>
  <si>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</si>
  <si>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</si>
  <si>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</si>
  <si>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</si>
  <si>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</si>
  <si>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</si>
  <si>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</si>
  <si>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</si>
  <si>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</si>
  <si>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</si>
  <si>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</si>
  <si>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</si>
  <si>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</si>
  <si>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</si>
  <si>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</si>
  <si>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</si>
  <si>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</si>
  <si>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</si>
  <si>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</si>
  <si>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</si>
  <si>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</si>
  <si>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</si>
  <si>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</si>
  <si>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</si>
  <si>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</si>
  <si>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</si>
  <si>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</si>
  <si>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</si>
  <si>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</si>
  <si>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</si>
  <si>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</si>
  <si>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</si>
  <si>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</si>
  <si>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</si>
  <si>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</si>
  <si>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</si>
  <si>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</si>
  <si>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</si>
  <si>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</si>
  <si>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</si>
  <si>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</si>
  <si>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</si>
  <si>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</si>
  <si>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</si>
  <si>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</si>
  <si>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</si>
  <si>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</si>
  <si>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</si>
  <si>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</si>
  <si>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</si>
  <si>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</si>
  <si>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</si>
  <si>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</si>
  <si>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</si>
  <si>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</si>
  <si>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</si>
  <si>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</si>
  <si>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</si>
  <si>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</si>
  <si>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</si>
  <si>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</si>
  <si>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</si>
  <si>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</si>
  <si>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</si>
  <si>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</si>
  <si>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</si>
  <si>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</si>
  <si>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</si>
  <si>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</si>
  <si>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</si>
  <si>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</si>
  <si>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</si>
  <si>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</si>
  <si>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</si>
  <si>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</si>
  <si>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</si>
  <si>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</si>
  <si>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</si>
  <si>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</si>
  <si>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</si>
  <si>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</si>
  <si>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</si>
  <si>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</si>
  <si>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</si>
  <si>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</si>
  <si>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</si>
  <si>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</si>
  <si>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</si>
  <si>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</si>
  <si>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</si>
  <si>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</si>
  <si>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</si>
  <si>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</si>
  <si>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</si>
  <si>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</si>
  <si>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</si>
  <si>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</si>
  <si>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</si>
  <si>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</si>
  <si>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</si>
  <si>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</si>
  <si>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</si>
  <si>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</si>
  <si>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</si>
  <si>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</si>
  <si>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</si>
  <si>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</si>
  <si>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</si>
  <si>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</si>
  <si>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</si>
  <si>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</si>
  <si>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</si>
  <si>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</si>
  <si>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</si>
  <si>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</si>
  <si>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</si>
  <si>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</si>
  <si>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</si>
  <si>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</si>
  <si>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</si>
  <si>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</si>
  <si>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</si>
  <si>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</si>
  <si>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</si>
  <si>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</si>
  <si>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</si>
  <si>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</si>
  <si>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</si>
  <si>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</si>
  <si>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</si>
  <si>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</si>
  <si>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</si>
  <si>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</si>
  <si>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</si>
  <si>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</si>
  <si>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</si>
  <si>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</si>
  <si>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</si>
  <si>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</si>
  <si>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</si>
  <si>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</si>
  <si>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</si>
  <si>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</si>
  <si>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</si>
  <si>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</si>
  <si>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</si>
  <si>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</si>
  <si>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</si>
  <si>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</si>
  <si>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</si>
  <si>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</si>
  <si>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</si>
  <si>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</si>
  <si>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</si>
  <si>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</si>
  <si>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</si>
  <si>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</si>
  <si>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</si>
  <si>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</si>
  <si>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</si>
  <si>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</si>
  <si>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</si>
  <si>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</si>
  <si>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</si>
  <si>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</si>
  <si>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</si>
  <si>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</si>
  <si>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</si>
  <si>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</si>
  <si>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</si>
  <si>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</si>
  <si>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</si>
  <si>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</si>
  <si>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</si>
  <si>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</si>
  <si>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</si>
  <si>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</si>
  <si>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</si>
  <si>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</si>
  <si>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</si>
  <si>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</si>
  <si>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</si>
  <si>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</si>
  <si>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</si>
  <si>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</si>
  <si>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</si>
  <si>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</si>
  <si>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</si>
  <si>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</si>
  <si>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</si>
  <si>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</si>
  <si>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</si>
  <si>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</si>
  <si>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</si>
  <si>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</si>
  <si>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</si>
  <si>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</si>
  <si>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</si>
  <si>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</si>
  <si>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</si>
  <si>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</si>
  <si>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</si>
  <si>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</si>
  <si>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</si>
  <si>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</si>
  <si>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</si>
  <si>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</si>
  <si>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</si>
  <si>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</si>
  <si>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</si>
  <si>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</si>
  <si>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</si>
  <si>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</si>
  <si>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</si>
  <si>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</si>
  <si>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</si>
  <si>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</si>
  <si>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</si>
  <si>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</si>
  <si>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</si>
  <si>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</si>
  <si>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</si>
  <si>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</si>
  <si>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</si>
  <si>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</si>
  <si>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</si>
  <si>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</si>
  <si>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</si>
  <si>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</si>
  <si>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</si>
  <si>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</si>
  <si>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</si>
  <si>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</si>
  <si>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</si>
  <si>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</si>
  <si>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</si>
  <si>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</si>
  <si>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</si>
  <si>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</si>
  <si>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</si>
  <si>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</si>
  <si>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</si>
  <si>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</si>
  <si>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</si>
  <si>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</si>
  <si>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</si>
  <si>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</si>
  <si>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</si>
  <si>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</si>
  <si>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</si>
  <si>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</si>
  <si>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</si>
  <si>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</si>
  <si>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</si>
  <si>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</si>
  <si>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</si>
  <si>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</si>
  <si>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</si>
  <si>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</si>
  <si>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</si>
  <si>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</si>
  <si>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</si>
  <si>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</si>
  <si>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</si>
  <si>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</si>
  <si>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</si>
  <si>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</si>
  <si>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</si>
  <si>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</si>
  <si>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</si>
  <si>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</si>
  <si>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</si>
  <si>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</si>
  <si>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</si>
  <si>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</si>
  <si>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</si>
  <si>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</si>
  <si>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</si>
  <si>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</si>
  <si>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</si>
  <si>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</si>
  <si>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</si>
  <si>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</si>
  <si>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</si>
  <si>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</si>
  <si>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</si>
  <si>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</si>
  <si>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</si>
  <si>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</si>
  <si>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</si>
  <si>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</si>
  <si>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</si>
  <si>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</si>
  <si>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</si>
  <si>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</si>
  <si>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</si>
  <si>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</si>
  <si>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</si>
  <si>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</si>
  <si>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</si>
  <si>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</si>
  <si>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</si>
  <si>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</si>
  <si>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</si>
  <si>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</si>
  <si>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</si>
  <si>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</si>
  <si>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</si>
  <si>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</si>
  <si>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</si>
  <si>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</si>
  <si>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</si>
  <si>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</si>
  <si>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</si>
  <si>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</si>
  <si>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</si>
  <si>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</si>
  <si>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</si>
  <si>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</si>
  <si>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</si>
  <si>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</si>
  <si>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</si>
  <si>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</si>
  <si>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</si>
  <si>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</si>
  <si>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</si>
  <si>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</si>
  <si>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</si>
  <si>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</si>
  <si>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</si>
  <si>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</si>
  <si>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</si>
  <si>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</si>
  <si>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</si>
  <si>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</si>
  <si>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</si>
  <si>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</si>
  <si>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</si>
  <si>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</si>
  <si>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</si>
  <si>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</si>
  <si>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</si>
  <si>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</si>
  <si>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</si>
  <si>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</si>
  <si>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</si>
  <si>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</si>
  <si>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</si>
  <si>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</si>
  <si>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</si>
  <si>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</si>
  <si>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</si>
  <si>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</si>
  <si>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</si>
  <si>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</si>
  <si>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</si>
  <si>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</si>
  <si>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</si>
  <si>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</si>
  <si>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</si>
  <si>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</si>
  <si>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</si>
  <si>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</si>
  <si>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</si>
  <si>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</si>
  <si>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</si>
  <si>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</si>
  <si>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</si>
  <si>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</si>
  <si>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</si>
  <si>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</si>
  <si>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</si>
  <si>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</si>
  <si>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</si>
  <si>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</si>
  <si>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</si>
  <si>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</si>
  <si>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</si>
  <si>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</si>
  <si>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</si>
  <si>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</si>
  <si>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</si>
  <si>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</si>
  <si>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</si>
  <si>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</si>
  <si>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</si>
  <si>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</si>
  <si>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</si>
  <si>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</si>
  <si>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</si>
  <si>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</si>
  <si>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</si>
  <si>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</si>
  <si>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</si>
  <si>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</si>
  <si>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</si>
  <si>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</si>
  <si>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</si>
  <si>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</si>
  <si>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</si>
  <si>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</si>
  <si>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</si>
  <si>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</si>
  <si>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</si>
  <si>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</si>
  <si>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</si>
  <si>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</si>
  <si>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</si>
  <si>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</si>
  <si>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</si>
  <si>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</si>
  <si>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</si>
  <si>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</si>
  <si>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</si>
  <si>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</si>
  <si>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</si>
  <si>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</si>
  <si>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</si>
  <si>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</si>
  <si>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</si>
  <si>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</si>
  <si>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</si>
  <si>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</si>
  <si>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</si>
  <si>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</si>
  <si>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</si>
  <si>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</si>
  <si>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</si>
  <si>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</si>
  <si>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</si>
  <si>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</si>
  <si>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</si>
  <si>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</si>
  <si>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</si>
  <si>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</si>
  <si>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</si>
  <si>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</si>
  <si>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</si>
  <si>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</si>
  <si>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</si>
  <si>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</si>
  <si>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</si>
  <si>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</si>
  <si>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</si>
  <si>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</si>
  <si>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</si>
  <si>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</si>
  <si>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</si>
  <si>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</si>
  <si>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</si>
  <si>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</si>
  <si>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</si>
  <si>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</si>
  <si>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</si>
  <si>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</si>
  <si>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</si>
  <si>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</si>
  <si>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</si>
  <si>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</si>
  <si>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</si>
  <si>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</si>
  <si>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</si>
  <si>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</si>
  <si>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</si>
  <si>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</si>
  <si>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</si>
  <si>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</si>
  <si>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</si>
  <si>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</si>
  <si>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</si>
  <si>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</si>
  <si>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</si>
  <si>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</si>
  <si>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</si>
  <si>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</si>
  <si>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</si>
  <si>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</si>
  <si>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</si>
  <si>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</si>
  <si>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</si>
  <si>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</si>
  <si>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</si>
  <si>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</si>
  <si>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</si>
  <si>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</si>
  <si>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</si>
  <si>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</si>
  <si>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</si>
  <si>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</si>
  <si>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</si>
  <si>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</si>
  <si>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</si>
  <si>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</si>
  <si>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</si>
  <si>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</si>
  <si>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</si>
  <si>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</si>
  <si>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</si>
  <si>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</si>
  <si>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</si>
  <si>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</si>
  <si>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</si>
  <si>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</si>
  <si>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</si>
  <si>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</si>
  <si>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</si>
  <si>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</si>
  <si>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</si>
  <si>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</si>
  <si>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</si>
  <si>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</si>
  <si>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</si>
  <si>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</si>
  <si>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</si>
  <si>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</si>
  <si>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</si>
  <si>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</si>
  <si>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</si>
  <si>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</si>
  <si>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</si>
  <si>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</si>
  <si>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</si>
  <si>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</si>
  <si>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</si>
  <si>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</si>
  <si>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</si>
  <si>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</si>
  <si>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</si>
  <si>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</si>
  <si>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</si>
  <si>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</si>
  <si>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</si>
  <si>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</si>
  <si>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</si>
  <si>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</si>
  <si>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</si>
  <si>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</si>
  <si>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</si>
  <si>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</si>
  <si>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</si>
  <si>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</si>
  <si>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</si>
  <si>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</si>
  <si>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</si>
  <si>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</si>
  <si>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</si>
  <si>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</si>
  <si>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</si>
  <si>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</si>
  <si>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</si>
  <si>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</si>
  <si>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</si>
  <si>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</si>
  <si>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</si>
  <si>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</si>
  <si>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</si>
  <si>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</si>
  <si>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</si>
  <si>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</si>
  <si>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</si>
  <si>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</si>
  <si>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</si>
  <si>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</si>
  <si>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</si>
  <si>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</si>
  <si>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</si>
  <si>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</si>
  <si>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</si>
  <si>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</si>
  <si>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</si>
  <si>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</si>
  <si>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</si>
  <si>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</si>
  <si>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</si>
  <si>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</si>
  <si>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</si>
  <si>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</si>
  <si>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</si>
  <si>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</si>
  <si>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</si>
  <si>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</si>
  <si>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</si>
  <si>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</si>
  <si>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</si>
  <si>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</si>
  <si>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</si>
  <si>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</si>
  <si>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</si>
  <si>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</si>
  <si>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</si>
  <si>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</si>
  <si>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</si>
  <si>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</si>
  <si>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</si>
  <si>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</si>
  <si>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</si>
  <si>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</si>
  <si>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</si>
  <si>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</si>
  <si>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</si>
  <si>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</si>
  <si>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</si>
  <si>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</si>
  <si>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</si>
  <si>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</si>
  <si>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</si>
  <si>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</si>
  <si>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</si>
  <si>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</si>
  <si>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</si>
  <si>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</si>
  <si>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</si>
  <si>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</si>
  <si>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</si>
  <si>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</si>
  <si>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</si>
  <si>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</si>
  <si>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</si>
  <si>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</si>
  <si>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</si>
  <si>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</si>
  <si>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</si>
  <si>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</si>
  <si>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</si>
  <si>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</si>
  <si>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</si>
  <si>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</si>
  <si>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</si>
  <si>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</si>
  <si>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</si>
  <si>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</si>
  <si>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</si>
  <si>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</si>
  <si>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</si>
  <si>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</si>
  <si>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</si>
  <si>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</si>
  <si>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</si>
  <si>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</si>
  <si>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</si>
  <si>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</si>
  <si>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</si>
  <si>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</si>
  <si>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</si>
  <si>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</si>
  <si>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</si>
  <si>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</si>
  <si>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</si>
  <si>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</si>
  <si>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</si>
  <si>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</si>
  <si>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</si>
  <si>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</si>
  <si>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</si>
  <si>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</si>
  <si>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</si>
  <si>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</si>
  <si>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</si>
  <si>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</si>
  <si>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</si>
  <si>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</si>
  <si>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</si>
  <si>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</si>
  <si>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</si>
  <si>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</si>
  <si>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</si>
  <si>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</si>
  <si>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</si>
  <si>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</si>
  <si>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</si>
  <si>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</si>
  <si>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</si>
  <si>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</si>
  <si>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</si>
  <si>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</si>
  <si>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</si>
  <si>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</si>
  <si>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</si>
  <si>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</si>
  <si>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</si>
  <si>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</si>
  <si>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</si>
  <si>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</si>
  <si>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</si>
  <si>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</si>
  <si>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</si>
  <si>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</si>
  <si>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</si>
  <si>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</si>
  <si>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</si>
  <si>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</si>
  <si>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</si>
  <si>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</si>
  <si>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</si>
  <si>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</si>
  <si>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</si>
  <si>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</si>
  <si>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</si>
  <si>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</si>
  <si>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</si>
  <si>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</si>
  <si>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</si>
  <si>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</si>
  <si>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</si>
  <si>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</si>
  <si>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</si>
  <si>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</si>
  <si>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</si>
  <si>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</si>
  <si>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</si>
  <si>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</si>
  <si>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</si>
  <si>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</si>
  <si>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</si>
  <si>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</si>
  <si>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</si>
  <si>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</si>
  <si>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</si>
  <si>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</si>
  <si>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</si>
  <si>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</si>
  <si>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</si>
  <si>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</si>
  <si>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</si>
  <si>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</si>
  <si>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</si>
  <si>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</si>
  <si>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</si>
  <si>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</si>
  <si>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</si>
  <si>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</si>
  <si>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</si>
  <si>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</si>
  <si>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</si>
  <si>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</si>
  <si>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</si>
  <si>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</si>
  <si>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</si>
  <si>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</si>
  <si>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</si>
  <si>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</si>
  <si>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</si>
  <si>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</si>
  <si>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</si>
  <si>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</si>
  <si>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</si>
  <si>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</si>
  <si>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</si>
  <si>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</si>
  <si>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</si>
  <si>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</si>
  <si>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</si>
  <si>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</si>
  <si>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</si>
  <si>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</si>
  <si>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</si>
  <si>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</si>
  <si>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</si>
  <si>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</si>
  <si>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</si>
  <si>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</si>
  <si>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</si>
  <si>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</si>
  <si>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</si>
  <si>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</si>
  <si>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</si>
  <si>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</si>
  <si>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</si>
  <si>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</si>
  <si>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</si>
  <si>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</si>
  <si>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</si>
  <si>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</si>
  <si>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</si>
  <si>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</si>
  <si>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</si>
  <si>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</si>
  <si>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</si>
  <si>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</si>
  <si>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</si>
  <si>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</si>
  <si>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</si>
  <si>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</si>
  <si>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</si>
  <si>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</si>
  <si>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</si>
  <si>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</si>
  <si>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</si>
  <si>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</si>
  <si>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</si>
  <si>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</si>
  <si>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</si>
  <si>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</si>
  <si>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</si>
  <si>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</si>
  <si>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</si>
  <si>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</si>
  <si>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</si>
  <si>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</si>
  <si>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</si>
  <si>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</si>
  <si>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</si>
  <si>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</si>
  <si>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</si>
  <si>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</si>
  <si>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</si>
  <si>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</si>
  <si>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</si>
  <si>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</si>
  <si>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</si>
  <si>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</si>
  <si>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</si>
  <si>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</si>
  <si>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</si>
  <si>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</si>
  <si>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</si>
  <si>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</si>
  <si>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</si>
  <si>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</si>
  <si>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</si>
  <si>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</si>
  <si>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</si>
  <si>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</si>
  <si>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</si>
  <si>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</si>
  <si>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</si>
  <si>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</si>
  <si>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</si>
  <si>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</si>
  <si>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</si>
  <si>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</si>
  <si>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</si>
  <si>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</si>
  <si>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</si>
  <si>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</si>
  <si>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</si>
  <si>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</si>
  <si>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</si>
  <si>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</si>
  <si>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</si>
  <si>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</si>
  <si>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</si>
  <si>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</si>
  <si>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</si>
  <si>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</si>
  <si>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</si>
  <si>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</si>
  <si>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</si>
  <si>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</si>
  <si>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</si>
  <si>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</si>
  <si>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</si>
  <si>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</si>
  <si>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</si>
  <si>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</si>
  <si>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</si>
  <si>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</si>
  <si>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</si>
  <si>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</si>
  <si>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</si>
  <si>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</si>
  <si>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</si>
  <si>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</si>
  <si>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</si>
  <si>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</si>
  <si>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</si>
  <si>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</si>
  <si>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</si>
  <si>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</si>
  <si>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</si>
  <si>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</si>
  <si>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</si>
  <si>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</si>
  <si>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</si>
  <si>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</si>
  <si>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</si>
  <si>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</si>
  <si>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</si>
  <si>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</si>
  <si>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</si>
  <si>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</si>
  <si>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</si>
  <si>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</si>
  <si>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</si>
  <si>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</si>
  <si>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</si>
  <si>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</si>
  <si>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</si>
  <si>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</si>
  <si>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</si>
  <si>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</si>
  <si>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</si>
  <si>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</si>
  <si>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</si>
  <si>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</si>
  <si>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</si>
  <si>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</si>
  <si>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</si>
  <si>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</si>
  <si>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</si>
  <si>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</si>
  <si>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</si>
  <si>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</si>
  <si>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</si>
  <si>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</si>
  <si>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</si>
  <si>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</si>
  <si>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</si>
  <si>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</si>
  <si>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</si>
  <si>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</si>
  <si>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</si>
  <si>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</si>
  <si>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</si>
  <si>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</si>
  <si>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</si>
  <si>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</si>
  <si>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</si>
  <si>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</si>
  <si>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</si>
  <si>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</si>
  <si>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</si>
  <si>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</si>
  <si>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</si>
  <si>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</si>
  <si>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</si>
  <si>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</si>
  <si>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</si>
  <si>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</si>
  <si>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</si>
  <si>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</si>
  <si>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</si>
  <si>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</si>
  <si>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</si>
  <si>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</si>
  <si>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</si>
  <si>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</si>
  <si>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</si>
  <si>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</si>
  <si>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</si>
  <si>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</si>
  <si>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</si>
  <si>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</si>
  <si>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</si>
  <si>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</si>
  <si>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</si>
  <si>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</si>
  <si>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</si>
  <si>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</si>
  <si>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</si>
  <si>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</si>
  <si>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</si>
  <si>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</si>
  <si>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</si>
  <si>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</si>
  <si>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</si>
  <si>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</si>
  <si>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</si>
  <si>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</si>
  <si>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</si>
  <si>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</si>
  <si>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</si>
  <si>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</si>
  <si>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</si>
  <si>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</si>
  <si>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</si>
  <si>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</si>
  <si>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</si>
  <si>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</si>
  <si>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</si>
  <si>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</si>
  <si>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</si>
  <si>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</si>
  <si>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</si>
  <si>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</si>
  <si>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</si>
  <si>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</si>
  <si>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</si>
  <si>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</si>
  <si>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</si>
  <si>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</si>
  <si>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</si>
  <si>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</si>
  <si>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</si>
  <si>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</si>
  <si>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</si>
  <si>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</si>
  <si>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</si>
  <si>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</si>
  <si>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</si>
  <si>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</si>
  <si>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</si>
  <si>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</si>
  <si>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</si>
  <si>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</si>
  <si>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</si>
  <si>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</si>
  <si>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</si>
  <si>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</si>
  <si>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</si>
  <si>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</si>
  <si>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</si>
  <si>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</si>
  <si>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</si>
  <si>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</si>
  <si>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</si>
  <si>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</si>
  <si>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</si>
  <si>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</si>
  <si>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</si>
  <si>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</si>
  <si>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</si>
  <si>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</si>
  <si>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</si>
  <si>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</si>
  <si>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</si>
  <si>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</si>
  <si>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</si>
  <si>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</si>
  <si>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</si>
  <si>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</si>
  <si>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</si>
  <si>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</si>
  <si>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</si>
  <si>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</si>
  <si>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</si>
  <si>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</si>
  <si>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</si>
  <si>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</si>
  <si>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</si>
  <si>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</si>
  <si>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</si>
  <si>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</si>
  <si>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</si>
  <si>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</si>
  <si>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</si>
  <si>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</si>
  <si>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</si>
  <si>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</si>
  <si>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</si>
  <si>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</si>
  <si>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</si>
  <si>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</si>
  <si>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</si>
  <si>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</si>
  <si>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</si>
  <si>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</si>
  <si>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</si>
  <si>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</si>
  <si>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</si>
  <si>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</si>
  <si>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</si>
  <si>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</si>
  <si>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</si>
  <si>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</si>
  <si>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</si>
  <si>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</si>
  <si>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</si>
  <si>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</si>
  <si>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</si>
  <si>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</si>
  <si>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</si>
  <si>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</si>
  <si>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</si>
  <si>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</si>
  <si>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</si>
  <si>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</si>
  <si>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</si>
  <si>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</si>
  <si>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</si>
  <si>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</si>
  <si>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</si>
  <si>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</si>
  <si>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</si>
  <si>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</si>
  <si>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</si>
  <si>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</si>
  <si>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</si>
  <si>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</si>
  <si>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</si>
  <si>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</si>
  <si>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</si>
  <si>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</si>
  <si>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</si>
  <si>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</si>
  <si>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</si>
  <si>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</si>
  <si>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</si>
  <si>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</si>
  <si>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</si>
  <si>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</si>
  <si>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</si>
  <si>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</si>
  <si>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</si>
  <si>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</si>
  <si>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</si>
  <si>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</si>
  <si>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</si>
  <si>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</si>
  <si>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</si>
  <si>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</si>
  <si>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</si>
  <si>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</si>
  <si>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</si>
  <si>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</si>
  <si>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</si>
  <si>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</si>
  <si>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</si>
  <si>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</si>
  <si>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</si>
  <si>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</si>
  <si>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</si>
  <si>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</si>
  <si>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</si>
  <si>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</si>
  <si>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</si>
  <si>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</si>
  <si>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</si>
  <si>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</si>
  <si>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</si>
  <si>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</si>
  <si>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</si>
  <si>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</si>
  <si>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</si>
  <si>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</si>
  <si>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</si>
  <si>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</si>
  <si>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</si>
  <si>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</si>
  <si>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</si>
  <si>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</si>
  <si>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</si>
  <si>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</si>
  <si>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</si>
  <si>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</si>
  <si>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</si>
  <si>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</si>
  <si>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</si>
  <si>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</si>
  <si>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</si>
  <si>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</si>
  <si>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</si>
  <si>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</si>
  <si>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</si>
  <si>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</si>
  <si>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</si>
  <si>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</si>
  <si>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</si>
  <si>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</si>
  <si>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</si>
  <si>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</si>
  <si>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</si>
  <si>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</si>
  <si>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</si>
  <si>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</si>
  <si>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</si>
  <si>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</si>
  <si>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</si>
  <si>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</si>
  <si>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</si>
  <si>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</si>
  <si>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</si>
  <si>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</si>
  <si>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</si>
  <si>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</si>
  <si>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</si>
  <si>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</si>
  <si>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</si>
  <si>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</si>
  <si>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</si>
  <si>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</si>
  <si>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</si>
  <si>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</si>
  <si>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</si>
  <si>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</si>
  <si>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</si>
  <si>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</si>
  <si>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</si>
  <si>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</si>
  <si>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</si>
  <si>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</si>
  <si>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</si>
  <si>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</si>
  <si>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</si>
  <si>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</si>
  <si>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</si>
  <si>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</si>
  <si>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</si>
  <si>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</si>
  <si>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</si>
  <si>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</si>
  <si>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</si>
  <si>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</si>
  <si>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</si>
  <si>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</si>
  <si>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</si>
  <si>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</si>
  <si>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</si>
  <si>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</si>
  <si>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</si>
  <si>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</si>
  <si>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</si>
  <si>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</si>
  <si>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</si>
  <si>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</si>
  <si>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</si>
  <si>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</si>
  <si>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</si>
  <si>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</si>
  <si>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</si>
  <si>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</si>
  <si>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</si>
  <si>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</si>
  <si>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</si>
  <si>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</si>
  <si>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</si>
  <si>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</si>
  <si>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</si>
  <si>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</si>
  <si>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</si>
  <si>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</si>
  <si>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</si>
  <si>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</si>
  <si>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</si>
  <si>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</si>
  <si>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</si>
  <si>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</si>
  <si>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</si>
  <si>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</si>
  <si>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</si>
  <si>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</si>
  <si>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</si>
  <si>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</si>
  <si>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</si>
  <si>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</si>
  <si>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</si>
  <si>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</si>
  <si>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</si>
  <si>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</si>
  <si>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</si>
  <si>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</si>
  <si>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</si>
  <si>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</si>
  <si>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</si>
  <si>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</si>
  <si>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</si>
  <si>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</si>
  <si>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</si>
  <si>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</si>
  <si>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</si>
  <si>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</si>
  <si>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</si>
  <si>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</si>
  <si>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</si>
  <si>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</si>
  <si>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</si>
  <si>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</si>
  <si>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</si>
  <si>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</si>
  <si>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</si>
  <si>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</si>
  <si>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</si>
  <si>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</si>
  <si>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</si>
  <si>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</si>
  <si>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</si>
  <si>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</si>
  <si>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</si>
  <si>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</si>
  <si>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</si>
  <si>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</si>
  <si>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</si>
  <si>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</si>
  <si>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</si>
  <si>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</si>
  <si>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</si>
  <si>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</si>
  <si>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</si>
  <si>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</si>
  <si>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</si>
  <si>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</si>
  <si>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</si>
  <si>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</si>
  <si>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</si>
  <si>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</si>
  <si>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</si>
  <si>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</si>
  <si>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</si>
  <si>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</si>
  <si>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</si>
  <si>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</si>
  <si>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</si>
  <si>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</si>
  <si>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</si>
  <si>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</si>
  <si>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</si>
  <si>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</si>
  <si>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</si>
  <si>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</si>
  <si>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</si>
  <si>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</si>
  <si>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</si>
  <si>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</si>
  <si>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</si>
  <si>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</si>
  <si>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</si>
  <si>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</si>
  <si>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</si>
  <si>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</si>
  <si>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</si>
  <si>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</si>
  <si>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</si>
  <si>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</si>
  <si>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</si>
  <si>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</si>
  <si>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</si>
  <si>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</si>
  <si>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</si>
  <si>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</si>
  <si>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</si>
  <si>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</si>
  <si>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</si>
  <si>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</si>
  <si>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</si>
  <si>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</si>
  <si>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</si>
  <si>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</si>
  <si>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</si>
  <si>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</si>
  <si>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</si>
  <si>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</si>
  <si>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</si>
  <si>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</si>
  <si>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</si>
  <si>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</si>
  <si>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</si>
  <si>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</si>
  <si>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</si>
  <si>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</si>
  <si>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</si>
  <si>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</si>
  <si>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</si>
  <si>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</si>
  <si>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</si>
  <si>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</si>
  <si>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</si>
  <si>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</si>
  <si>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</si>
  <si>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</si>
  <si>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</si>
  <si>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</si>
  <si>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</si>
  <si>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</si>
  <si>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</si>
  <si>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</si>
  <si>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</si>
  <si>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</si>
  <si>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</si>
  <si>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</si>
  <si>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</si>
  <si>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</si>
  <si>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</si>
  <si>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</si>
  <si>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</si>
  <si>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</si>
  <si>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</si>
  <si>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</si>
  <si>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</si>
  <si>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</si>
  <si>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</si>
  <si>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</si>
  <si>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</si>
  <si>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</si>
  <si>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</si>
  <si>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</si>
  <si>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</si>
  <si>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</si>
  <si>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</si>
  <si>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</si>
  <si>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</si>
  <si>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</si>
  <si>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</si>
  <si>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</si>
  <si>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</si>
  <si>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</si>
  <si>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</si>
  <si>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</si>
  <si>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</si>
  <si>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</si>
  <si>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</si>
  <si>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</si>
  <si>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</si>
  <si>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</si>
  <si>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</si>
  <si>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</si>
  <si>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</si>
  <si>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</si>
  <si>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</si>
  <si>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</si>
  <si>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</si>
  <si>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</si>
  <si>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</si>
  <si>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</si>
  <si>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</si>
  <si>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</si>
  <si>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</si>
  <si>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</si>
  <si>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</si>
  <si>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</si>
  <si>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</si>
  <si>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</si>
  <si>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</si>
  <si>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</si>
  <si>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</si>
  <si>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</si>
  <si>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</si>
  <si>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</si>
  <si>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</si>
  <si>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</si>
  <si>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</si>
  <si>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</si>
  <si>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</si>
  <si>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</si>
  <si>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</si>
  <si>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</si>
  <si>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</si>
  <si>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</si>
  <si>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</si>
  <si>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</si>
  <si>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</si>
  <si>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</si>
  <si>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</si>
  <si>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</si>
  <si>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</si>
  <si>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</si>
  <si>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</si>
  <si>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</si>
  <si>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</si>
  <si>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</si>
  <si>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</si>
  <si>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</si>
  <si>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</si>
  <si>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</si>
  <si>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</si>
  <si>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</si>
  <si>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</si>
  <si>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</si>
  <si>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</si>
  <si>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</si>
  <si>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</si>
  <si>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</si>
  <si>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</si>
  <si>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</si>
  <si>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</si>
  <si>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</si>
  <si>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</si>
  <si>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</si>
  <si>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</si>
  <si>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</si>
  <si>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</si>
  <si>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</si>
  <si>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</si>
  <si>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</si>
  <si>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</si>
  <si>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</si>
  <si>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</si>
  <si>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</si>
  <si>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</si>
  <si>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</si>
  <si>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</si>
  <si>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</si>
  <si>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</si>
  <si>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</si>
  <si>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</si>
  <si>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</si>
  <si>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</si>
  <si>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</si>
  <si>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</si>
  <si>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</si>
  <si>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</si>
  <si>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</si>
  <si>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</si>
  <si>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</si>
  <si>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</si>
  <si>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</si>
  <si>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</si>
  <si>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</si>
  <si>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</si>
  <si>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</si>
  <si>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</si>
  <si>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</si>
  <si>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</si>
  <si>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</si>
  <si>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</si>
  <si>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</si>
  <si>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</si>
  <si>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</si>
  <si>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</si>
  <si>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</si>
  <si>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</si>
  <si>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</si>
  <si>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</si>
  <si>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</si>
  <si>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</si>
  <si>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</si>
  <si>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</si>
  <si>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</si>
  <si>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</si>
  <si>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</si>
  <si>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</si>
  <si>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</si>
  <si>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</si>
  <si>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</si>
  <si>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</si>
  <si>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</si>
  <si>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</si>
  <si>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</si>
  <si>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</si>
  <si>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</si>
  <si>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</si>
  <si>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</si>
  <si>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</si>
  <si>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</si>
  <si>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</si>
  <si>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</si>
  <si>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</si>
  <si>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</si>
  <si>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</si>
  <si>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</si>
  <si>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</si>
  <si>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</si>
  <si>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</si>
  <si>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</si>
  <si>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</si>
  <si>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</si>
  <si>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</si>
  <si>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</si>
  <si>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</si>
  <si>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</si>
  <si>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</si>
  <si>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</si>
  <si>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</si>
  <si>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</si>
  <si>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</si>
  <si>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</si>
  <si>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</si>
  <si>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</si>
  <si>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</si>
  <si>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</si>
  <si>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</si>
  <si>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</si>
  <si>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</si>
  <si>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</si>
  <si>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</si>
  <si>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</si>
  <si>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</si>
  <si>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</si>
  <si>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</si>
  <si>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</si>
  <si>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</si>
  <si>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</si>
  <si>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</si>
  <si>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</si>
  <si>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</si>
  <si>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</si>
  <si>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</si>
  <si>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</si>
  <si>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</si>
  <si>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</si>
  <si>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</si>
  <si>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</si>
  <si>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</si>
  <si>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</si>
  <si>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</si>
  <si>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</si>
  <si>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</si>
  <si>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</si>
  <si>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</si>
  <si>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</si>
  <si>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</si>
  <si>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</si>
  <si>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</si>
  <si>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</si>
  <si>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</si>
  <si>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</si>
  <si>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</si>
  <si>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</si>
  <si>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</si>
  <si>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</si>
  <si>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</si>
  <si>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</si>
  <si>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</si>
  <si>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</si>
  <si>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</si>
  <si>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</si>
  <si>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</si>
  <si>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</si>
  <si>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</si>
  <si>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</si>
  <si>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</si>
  <si>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</si>
  <si>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</si>
  <si>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</si>
  <si>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</si>
  <si>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</si>
  <si>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</si>
  <si>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</si>
  <si>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</si>
  <si>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</si>
  <si>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</si>
  <si>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</si>
  <si>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</si>
  <si>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</si>
  <si>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</si>
  <si>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</si>
  <si>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</si>
  <si>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</si>
  <si>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</si>
  <si>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</si>
  <si>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</si>
  <si>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</si>
  <si>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</si>
  <si>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</si>
  <si>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</si>
  <si>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</si>
  <si>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</si>
  <si>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</si>
  <si>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</si>
  <si>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</si>
  <si>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</si>
  <si>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</si>
  <si>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</si>
  <si>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</si>
  <si>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</si>
  <si>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</si>
  <si>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</si>
  <si>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</si>
  <si>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</si>
  <si>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</si>
  <si>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</si>
  <si>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</si>
  <si>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</si>
  <si>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</si>
  <si>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</si>
  <si>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</si>
  <si>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</si>
  <si>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</si>
  <si>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</si>
  <si>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</si>
  <si>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</si>
  <si>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</si>
  <si>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</si>
  <si>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</si>
  <si>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</si>
  <si>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</si>
  <si>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</si>
  <si>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</si>
  <si>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</si>
  <si>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</si>
  <si>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</si>
  <si>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</si>
  <si>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</si>
  <si>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</si>
  <si>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</si>
  <si>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</si>
  <si>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</si>
  <si>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</si>
  <si>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</si>
  <si>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</si>
  <si>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</si>
  <si>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</si>
  <si>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</si>
  <si>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</si>
  <si>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</si>
  <si>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</si>
  <si>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</si>
  <si>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</si>
  <si>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</si>
  <si>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</si>
  <si>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</si>
  <si>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</si>
  <si>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</si>
  <si>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</si>
  <si>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</si>
  <si>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</si>
  <si>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</si>
  <si>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</si>
  <si>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</si>
  <si>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</si>
  <si>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</si>
  <si>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</si>
  <si>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</si>
  <si>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</si>
  <si>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</si>
  <si>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</si>
  <si>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</si>
  <si>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</si>
  <si>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</si>
  <si>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</si>
  <si>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</si>
  <si>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</si>
  <si>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</si>
  <si>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</si>
  <si>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</si>
  <si>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</si>
  <si>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</si>
  <si>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</si>
  <si>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</si>
  <si>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</si>
  <si>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</si>
  <si>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</si>
  <si>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</si>
  <si>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</si>
  <si>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</si>
  <si>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</si>
  <si>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</si>
  <si>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</si>
  <si>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</si>
  <si>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</si>
  <si>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</si>
  <si>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</si>
  <si>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</si>
  <si>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</si>
  <si>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</si>
  <si>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</si>
  <si>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</si>
  <si>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</si>
  <si>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</si>
  <si>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</si>
  <si>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</si>
  <si>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</si>
  <si>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</si>
  <si>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</si>
  <si>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</si>
  <si>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</si>
  <si>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</si>
  <si>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</si>
  <si>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</si>
  <si>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</si>
  <si>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</si>
  <si>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</si>
  <si>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</si>
  <si>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</si>
  <si>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</si>
  <si>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</si>
  <si>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</si>
  <si>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</si>
  <si>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</si>
  <si>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</si>
  <si>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</si>
  <si>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</si>
  <si>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</si>
  <si>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</si>
  <si>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</si>
  <si>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</si>
  <si>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</si>
  <si>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</si>
  <si>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</si>
  <si>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</si>
  <si>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</si>
  <si>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</si>
  <si>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</si>
  <si>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</si>
  <si>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</si>
  <si>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</si>
  <si>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</si>
  <si>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</si>
  <si>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</si>
  <si>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</si>
  <si>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</si>
  <si>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</si>
  <si>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</si>
  <si>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</si>
  <si>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</si>
  <si>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</si>
  <si>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</si>
  <si>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</si>
  <si>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</si>
  <si>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</si>
  <si>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</si>
  <si>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</si>
  <si>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</si>
  <si>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</si>
  <si>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</si>
  <si>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</si>
  <si>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</si>
  <si>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</si>
  <si>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</si>
  <si>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</si>
  <si>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</si>
  <si>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</si>
  <si>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</si>
  <si>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</si>
  <si>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</si>
  <si>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</si>
  <si>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</si>
  <si>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</si>
  <si>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</si>
  <si>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</si>
  <si>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</si>
  <si>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</si>
  <si>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</si>
  <si>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</si>
  <si>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</si>
  <si>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</si>
  <si>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</si>
  <si>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</si>
  <si>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</si>
  <si>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</si>
  <si>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</si>
  <si>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</si>
  <si>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</si>
  <si>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</si>
  <si>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</si>
  <si>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</si>
  <si>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</si>
  <si>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</si>
  <si>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</si>
  <si>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</si>
  <si>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</si>
  <si>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</si>
  <si>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</si>
  <si>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</si>
  <si>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</si>
  <si>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</si>
  <si>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</si>
  <si>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</si>
  <si>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</si>
  <si>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</si>
  <si>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</si>
  <si>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</si>
  <si>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</si>
  <si>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</si>
  <si>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</si>
  <si>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</si>
  <si>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</si>
  <si>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</si>
  <si>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</si>
  <si>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</si>
  <si>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</si>
  <si>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</si>
  <si>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</si>
  <si>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</si>
  <si>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</si>
  <si>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</si>
  <si>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</si>
  <si>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</si>
  <si>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</si>
  <si>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</si>
  <si>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</si>
  <si>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</si>
  <si>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</si>
  <si>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</si>
  <si>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</si>
  <si>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</si>
  <si>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</si>
  <si>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</si>
  <si>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</si>
  <si>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</si>
  <si>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</si>
  <si>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</si>
  <si>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</si>
  <si>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</si>
  <si>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</si>
  <si>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</si>
  <si>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</si>
  <si>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</si>
  <si>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</si>
  <si>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</si>
  <si>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</si>
  <si>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</si>
  <si>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</si>
  <si>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</si>
  <si>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</si>
  <si>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</si>
  <si>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</si>
  <si>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</si>
  <si>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</si>
  <si>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</si>
  <si>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</si>
  <si>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</si>
  <si>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</si>
  <si>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</si>
  <si>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</si>
  <si>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</si>
  <si>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</si>
  <si>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</si>
  <si>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</si>
  <si>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</si>
  <si>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</si>
  <si>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</si>
  <si>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</si>
  <si>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</si>
  <si>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</si>
  <si>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</si>
  <si>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</si>
  <si>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</si>
  <si>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</si>
  <si>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</si>
  <si>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</si>
  <si>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</si>
  <si>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</si>
  <si>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</si>
  <si>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</si>
  <si>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</si>
  <si>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</si>
  <si>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</si>
  <si>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</si>
  <si>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</si>
  <si>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</si>
  <si>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</si>
  <si>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</si>
  <si>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</si>
  <si>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</si>
  <si>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</si>
  <si>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</si>
  <si>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</si>
  <si>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</si>
  <si>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</si>
  <si>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</si>
  <si>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</si>
  <si>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</si>
  <si>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</si>
  <si>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</si>
  <si>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</si>
  <si>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</si>
  <si>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</si>
  <si>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</si>
  <si>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</si>
  <si>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</si>
  <si>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</si>
  <si>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</si>
  <si>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</si>
  <si>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</si>
  <si>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</si>
  <si>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</si>
  <si>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</si>
  <si>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</si>
  <si>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</si>
  <si>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</si>
  <si>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</si>
  <si>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</si>
  <si>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</si>
  <si>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</si>
  <si>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</si>
  <si>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</si>
  <si>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</si>
  <si>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</si>
  <si>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</si>
  <si>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</si>
  <si>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</si>
  <si>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</si>
  <si>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</si>
  <si>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</si>
  <si>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</si>
  <si>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</si>
  <si>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</si>
  <si>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</si>
  <si>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</si>
  <si>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</si>
  <si>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</si>
  <si>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</si>
  <si>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</si>
  <si>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</si>
  <si>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</si>
  <si>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</si>
  <si>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</si>
  <si>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</si>
  <si>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</si>
  <si>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</si>
  <si>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</si>
  <si>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</si>
  <si>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</si>
  <si>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</si>
  <si>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</si>
  <si>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</si>
  <si>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</si>
  <si>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</si>
  <si>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</si>
  <si>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</si>
  <si>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</si>
  <si>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</si>
  <si>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</si>
  <si>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</si>
  <si>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</si>
  <si>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</si>
  <si>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</si>
  <si>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</si>
  <si>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</si>
  <si>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</si>
  <si>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</si>
  <si>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</si>
  <si>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</si>
  <si>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</si>
  <si>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</si>
  <si>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</si>
  <si>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</si>
  <si>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</si>
  <si>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</si>
  <si>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</si>
  <si>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</si>
  <si>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</si>
  <si>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</si>
  <si>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</si>
  <si>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</si>
  <si>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</si>
  <si>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</si>
  <si>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</si>
  <si>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</si>
  <si>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</si>
  <si>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</si>
  <si>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</si>
  <si>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</si>
  <si>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</si>
  <si>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</si>
  <si>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</si>
  <si>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</si>
  <si>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</si>
  <si>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</si>
  <si>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</si>
  <si>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</si>
  <si>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</si>
  <si>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</si>
  <si>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</si>
  <si>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</si>
  <si>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</si>
  <si>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</si>
  <si>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</si>
  <si>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</si>
  <si>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</si>
  <si>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</si>
  <si>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</si>
  <si>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</si>
  <si>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</si>
  <si>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</si>
  <si>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</si>
  <si>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</si>
  <si>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</si>
  <si>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</si>
  <si>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</si>
  <si>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</si>
  <si>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</si>
  <si>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</si>
  <si>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</si>
  <si>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</si>
  <si>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</si>
  <si>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</si>
  <si>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</si>
  <si>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</si>
  <si>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</si>
  <si>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</si>
  <si>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</si>
  <si>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</si>
  <si>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</si>
  <si>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</si>
  <si>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</si>
  <si>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</si>
  <si>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</si>
  <si>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</si>
  <si>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</si>
  <si>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</si>
  <si>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</si>
  <si>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</si>
  <si>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</si>
  <si>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</si>
  <si>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</si>
  <si>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</si>
  <si>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</si>
  <si>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</si>
  <si>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</si>
  <si>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</si>
  <si>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</si>
  <si>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</si>
  <si>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</si>
  <si>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</si>
  <si>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</si>
  <si>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</si>
  <si>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</si>
  <si>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</si>
  <si>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</si>
  <si>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</si>
  <si>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</si>
  <si>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</si>
  <si>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</si>
  <si>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</si>
  <si>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</si>
  <si>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</si>
  <si>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</si>
  <si>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</si>
  <si>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</si>
  <si>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</si>
  <si>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</si>
  <si>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</si>
  <si>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</si>
  <si>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</si>
  <si>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</si>
  <si>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</si>
  <si>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</si>
  <si>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</si>
  <si>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</si>
  <si>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</si>
  <si>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</si>
  <si>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</si>
  <si>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</si>
  <si>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</si>
  <si>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</si>
  <si>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</si>
  <si>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</si>
  <si>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</si>
  <si>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</si>
  <si>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</si>
  <si>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</si>
  <si>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</si>
  <si>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</si>
  <si>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</si>
  <si>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</si>
  <si>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</si>
  <si>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</si>
  <si>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</si>
  <si>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</si>
  <si>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</si>
  <si>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</si>
  <si>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</si>
  <si>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</si>
  <si>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</si>
  <si>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</si>
  <si>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</si>
  <si>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</si>
  <si>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</si>
  <si>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</si>
  <si>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</si>
  <si>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</si>
  <si>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</si>
  <si>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</si>
  <si>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</si>
  <si>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</si>
  <si>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</si>
  <si>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</si>
  <si>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</si>
  <si>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</si>
  <si>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</si>
  <si>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</si>
  <si>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</si>
  <si>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</si>
  <si>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</si>
  <si>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</si>
  <si>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</si>
  <si>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</si>
  <si>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</si>
  <si>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</si>
  <si>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</si>
  <si>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</si>
  <si>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</si>
  <si>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</si>
  <si>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</si>
  <si>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</si>
  <si>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</si>
  <si>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</si>
  <si>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</si>
  <si>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</si>
  <si>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</si>
  <si>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</si>
  <si>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</si>
  <si>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</si>
  <si>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</si>
  <si>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</si>
  <si>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</si>
  <si>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</si>
  <si>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</si>
  <si>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</si>
  <si>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</si>
  <si>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</si>
  <si>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</si>
  <si>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</si>
  <si>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</si>
  <si>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</si>
  <si>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</si>
  <si>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</si>
  <si>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</si>
  <si>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</si>
  <si>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</si>
  <si>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</si>
  <si>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</si>
  <si>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</si>
  <si>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</si>
  <si>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</si>
  <si>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</si>
  <si>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</si>
  <si>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</si>
  <si>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</si>
  <si>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</si>
  <si>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</si>
  <si>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</si>
  <si>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</si>
  <si>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</si>
  <si>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</si>
  <si>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</si>
  <si>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</si>
  <si>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</si>
  <si>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</si>
  <si>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</si>
  <si>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</si>
  <si>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</si>
  <si>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</si>
  <si>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</si>
  <si>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</si>
  <si>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</si>
  <si>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</si>
  <si>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</si>
  <si>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</si>
  <si>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</si>
  <si>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</si>
  <si>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</si>
  <si>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</si>
  <si>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</si>
  <si>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</si>
  <si>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</si>
  <si>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</si>
  <si>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</si>
  <si>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</si>
  <si>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</si>
  <si>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</si>
  <si>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</si>
  <si>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</si>
  <si>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</si>
  <si>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</si>
  <si>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</si>
  <si>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</si>
  <si>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</si>
  <si>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</si>
  <si>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</si>
  <si>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</si>
  <si>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</si>
  <si>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</si>
  <si>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</si>
  <si>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</si>
  <si>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</si>
  <si>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</si>
  <si>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</si>
  <si>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</si>
  <si>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</si>
  <si>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</si>
  <si>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</si>
  <si>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</si>
  <si>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</si>
  <si>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</si>
  <si>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</si>
  <si>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</si>
  <si>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</si>
  <si>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</si>
  <si>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</si>
  <si>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</si>
  <si>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</si>
  <si>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</si>
  <si>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</si>
  <si>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</si>
  <si>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</si>
  <si>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</si>
  <si>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</si>
  <si>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</si>
  <si>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</si>
  <si>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</si>
  <si>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</si>
  <si>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</si>
  <si>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</si>
  <si>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</si>
  <si>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</si>
  <si>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</si>
  <si>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</si>
  <si>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</si>
  <si>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</si>
  <si>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</si>
  <si>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</si>
  <si>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</si>
  <si>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</si>
  <si>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</si>
  <si>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</si>
  <si>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</si>
  <si>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</si>
  <si>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</si>
  <si>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</si>
  <si>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</si>
  <si>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</si>
  <si>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</si>
  <si>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</si>
  <si>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</si>
  <si>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</si>
  <si>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</si>
  <si>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</si>
  <si>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</si>
  <si>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</si>
  <si>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</si>
  <si>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</si>
  <si>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</si>
  <si>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</si>
  <si>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</si>
  <si>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</si>
  <si>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</si>
  <si>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</si>
  <si>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</si>
  <si>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</si>
  <si>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</si>
  <si>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</si>
  <si>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</si>
  <si>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</si>
  <si>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</si>
  <si>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</si>
  <si>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</si>
  <si>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</si>
  <si>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</si>
  <si>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</si>
  <si>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</si>
  <si>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</si>
  <si>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</si>
  <si>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</si>
  <si>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</si>
  <si>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</si>
  <si>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</si>
  <si>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</si>
  <si>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</si>
  <si>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</si>
  <si>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</si>
  <si>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</si>
  <si>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</si>
  <si>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</si>
  <si>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</si>
  <si>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</si>
  <si>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</si>
  <si>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</si>
  <si>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</si>
  <si>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</si>
  <si>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</si>
  <si>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</si>
  <si>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</si>
  <si>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</si>
  <si>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</si>
  <si>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</si>
  <si>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</si>
  <si>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</si>
  <si>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</si>
  <si>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</si>
  <si>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</si>
  <si>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</si>
  <si>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</si>
  <si>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</si>
  <si>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</si>
  <si>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</si>
  <si>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</si>
  <si>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</si>
  <si>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</si>
  <si>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</si>
  <si>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</si>
  <si>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</si>
  <si>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</si>
  <si>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</si>
  <si>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</si>
  <si>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</si>
  <si>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</si>
  <si>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</si>
  <si>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</si>
  <si>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</si>
  <si>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</si>
  <si>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</si>
  <si>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</si>
  <si>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</si>
  <si>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</si>
  <si>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</si>
  <si>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</si>
  <si>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</si>
  <si>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</si>
  <si>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</si>
  <si>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</si>
  <si>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</si>
  <si>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</si>
  <si>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</si>
  <si>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</si>
  <si>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</si>
  <si>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</si>
  <si>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</si>
  <si>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</si>
  <si>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</si>
  <si>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</si>
  <si>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</si>
  <si>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</si>
  <si>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</si>
  <si>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</si>
  <si>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</si>
  <si>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</si>
  <si>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</si>
  <si>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</si>
  <si>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</si>
  <si>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</si>
  <si>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</si>
  <si>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</si>
  <si>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</si>
  <si>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</si>
  <si>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</si>
  <si>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</si>
  <si>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</si>
  <si>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</si>
  <si>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</si>
  <si>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</si>
  <si>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</si>
  <si>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</si>
  <si>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</si>
  <si>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</si>
  <si>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</si>
  <si>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</si>
  <si>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</si>
  <si>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</si>
  <si>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</si>
  <si>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</si>
  <si>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</si>
  <si>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</si>
  <si>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</si>
  <si>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</si>
  <si>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</si>
  <si>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</si>
  <si>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</si>
  <si>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</si>
  <si>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</si>
  <si>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</si>
  <si>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</si>
  <si>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</si>
  <si>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</si>
  <si>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</si>
  <si>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</si>
  <si>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</si>
  <si>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</si>
  <si>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</si>
  <si>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</si>
  <si>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</si>
  <si>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</si>
  <si>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</si>
  <si>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</si>
  <si>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</si>
  <si>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</si>
  <si>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</si>
  <si>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</si>
  <si>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</si>
  <si>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</si>
  <si>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</si>
  <si>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</si>
  <si>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</si>
  <si>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</si>
  <si>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</si>
  <si>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</si>
  <si>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</si>
  <si>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</si>
  <si>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</si>
  <si>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</si>
  <si>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</si>
  <si>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</si>
  <si>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</si>
  <si>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</si>
  <si>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</si>
  <si>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</si>
  <si>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</si>
  <si>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</si>
  <si>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</si>
  <si>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</si>
  <si>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</si>
  <si>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</si>
  <si>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</si>
  <si>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</si>
  <si>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</si>
  <si>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</si>
  <si>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</si>
  <si>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</si>
  <si>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</si>
  <si>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</si>
  <si>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</si>
  <si>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</si>
  <si>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</si>
  <si>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</si>
  <si>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</si>
  <si>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</si>
  <si>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</si>
  <si>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</si>
  <si>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</si>
  <si>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</si>
  <si>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</si>
  <si>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</si>
  <si>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</si>
  <si>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</si>
  <si>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</si>
  <si>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</si>
  <si>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</si>
  <si>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</si>
  <si>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</si>
  <si>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</si>
  <si>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</si>
  <si>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</si>
  <si>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</si>
  <si>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</si>
  <si>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</si>
  <si>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</si>
  <si>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</si>
  <si>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</si>
  <si>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</si>
  <si>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</si>
  <si>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</si>
  <si>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</si>
  <si>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</si>
  <si>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</si>
  <si>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</si>
  <si>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</si>
  <si>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</si>
  <si>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</si>
  <si>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</si>
  <si>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</si>
  <si>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</si>
  <si>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</si>
  <si>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</si>
  <si>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</si>
  <si>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</si>
  <si>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</si>
  <si>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</si>
  <si>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</si>
  <si>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</si>
  <si>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</si>
  <si>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</si>
  <si>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</si>
  <si>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</si>
  <si>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</si>
  <si>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</si>
  <si>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</si>
  <si>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</si>
  <si>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</si>
  <si>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</si>
  <si>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</si>
  <si>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</si>
  <si>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</si>
  <si>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</si>
  <si>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</si>
  <si>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</si>
  <si>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</si>
  <si>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</si>
  <si>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</si>
  <si>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</si>
  <si>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</si>
  <si>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</si>
  <si>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</si>
  <si>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</si>
  <si>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</si>
  <si>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</si>
  <si>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</si>
  <si>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</si>
  <si>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</si>
  <si>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</si>
  <si>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</si>
  <si>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</si>
  <si>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</si>
  <si>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</si>
  <si>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</si>
  <si>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</si>
  <si>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</si>
  <si>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</si>
  <si>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</si>
  <si>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</si>
  <si>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</si>
  <si>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</si>
  <si>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</si>
  <si>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</si>
  <si>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</si>
  <si>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</si>
  <si>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</si>
  <si>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</si>
  <si>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</si>
  <si>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</si>
  <si>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</si>
  <si>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</si>
  <si>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</si>
  <si>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</si>
  <si>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</si>
  <si>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</si>
  <si>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</si>
  <si>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</si>
  <si>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</si>
  <si>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</si>
  <si>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</si>
  <si>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</si>
  <si>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</si>
  <si>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</si>
  <si>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</si>
  <si>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</si>
  <si>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</si>
  <si>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</si>
  <si>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</si>
  <si>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</si>
  <si>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</si>
  <si>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</si>
  <si>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</si>
  <si>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</si>
  <si>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</si>
  <si>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</si>
  <si>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</si>
  <si>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</si>
  <si>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</si>
  <si>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</si>
  <si>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</si>
  <si>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</si>
  <si>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</si>
  <si>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</si>
  <si>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</si>
  <si>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</si>
  <si>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</si>
  <si>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</si>
  <si>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</si>
  <si>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</si>
  <si>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</si>
  <si>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</si>
  <si>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</si>
  <si>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</si>
  <si>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</si>
  <si>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</si>
  <si>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</si>
  <si>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</si>
  <si>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</si>
  <si>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</si>
  <si>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</si>
  <si>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</si>
  <si>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</si>
  <si>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</si>
  <si>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</si>
  <si>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</si>
  <si>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</si>
  <si>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</si>
  <si>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</si>
  <si>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</si>
  <si>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</si>
  <si>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</si>
  <si>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</si>
  <si>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</si>
  <si>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</si>
  <si>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</si>
  <si>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</si>
  <si>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</si>
  <si>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</si>
  <si>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</si>
  <si>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</si>
  <si>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</si>
  <si>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</si>
  <si>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</si>
  <si>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</si>
  <si>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</si>
  <si>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</si>
  <si>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</si>
  <si>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</si>
  <si>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</si>
  <si>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</si>
  <si>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</si>
  <si>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</si>
  <si>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</si>
  <si>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</si>
  <si>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</si>
  <si>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</si>
  <si>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</si>
  <si>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</si>
  <si>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</si>
  <si>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</si>
  <si>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</si>
  <si>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</si>
  <si>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</si>
  <si>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</si>
  <si>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</si>
  <si>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</si>
  <si>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</si>
  <si>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</si>
  <si>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</si>
  <si>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</si>
  <si>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</si>
  <si>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</si>
  <si>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</si>
  <si>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</si>
  <si>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</si>
  <si>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</si>
  <si>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</si>
  <si>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</si>
  <si>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</si>
  <si>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</si>
  <si>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</si>
  <si>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</si>
  <si>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</si>
  <si>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</si>
  <si>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</si>
  <si>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</si>
  <si>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</si>
  <si>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</si>
  <si>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</si>
  <si>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</si>
  <si>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</si>
  <si>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</si>
  <si>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</si>
  <si>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</si>
  <si>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</si>
  <si>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</si>
  <si>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</si>
  <si>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</si>
  <si>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</si>
  <si>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</si>
  <si>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</si>
  <si>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</si>
  <si>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</si>
  <si>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</si>
  <si>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</si>
  <si>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</si>
  <si>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</si>
  <si>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</si>
  <si>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</si>
  <si>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</si>
  <si>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</si>
  <si>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</si>
  <si>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</si>
  <si>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</si>
  <si>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</si>
  <si>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</si>
  <si>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</si>
  <si>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</si>
  <si>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</si>
  <si>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</si>
  <si>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</si>
  <si>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</si>
  <si>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</si>
  <si>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</si>
  <si>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</si>
  <si>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</si>
  <si>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</si>
  <si>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</si>
  <si>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</si>
  <si>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</si>
  <si>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</si>
  <si>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</si>
  <si>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</si>
  <si>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</si>
  <si>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</si>
  <si>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</si>
  <si>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</si>
  <si>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</si>
  <si>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</si>
  <si>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</si>
  <si>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</si>
  <si>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</si>
  <si>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</si>
  <si>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</si>
  <si>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</si>
  <si>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</si>
  <si>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</si>
  <si>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</si>
  <si>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</si>
  <si>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</si>
  <si>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</si>
  <si>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</si>
  <si>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</si>
  <si>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</si>
  <si>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</si>
  <si>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</si>
  <si>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</si>
  <si>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</si>
  <si>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</si>
  <si>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</si>
  <si>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</si>
  <si>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</si>
  <si>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</si>
  <si>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</si>
  <si>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</si>
  <si>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</si>
  <si>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</si>
  <si>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</si>
  <si>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</si>
  <si>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</si>
  <si>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</si>
  <si>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</si>
  <si>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</si>
  <si>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</si>
  <si>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</si>
  <si>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</si>
  <si>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</si>
  <si>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</si>
  <si>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</si>
  <si>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</si>
  <si>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</si>
  <si>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</si>
  <si>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</si>
  <si>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</si>
  <si>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</si>
  <si>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</si>
  <si>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</si>
  <si>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</si>
  <si>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</si>
  <si>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</si>
  <si>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</si>
  <si>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</si>
  <si>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</si>
  <si>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</si>
  <si>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</si>
  <si>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</si>
  <si>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</si>
  <si>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</si>
  <si>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</si>
  <si>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</si>
  <si>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</si>
  <si>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</si>
  <si>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</si>
  <si>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</si>
  <si>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</si>
  <si>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</si>
  <si>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</si>
  <si>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</si>
  <si>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</si>
  <si>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</si>
  <si>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</si>
  <si>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</si>
  <si>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</si>
  <si>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</si>
  <si>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</si>
  <si>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</si>
  <si>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</si>
  <si>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</si>
  <si>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</si>
  <si>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</si>
  <si>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</si>
  <si>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</si>
  <si>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</si>
  <si>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</si>
  <si>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</si>
  <si>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</si>
  <si>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</si>
  <si>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</si>
  <si>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</si>
  <si>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</si>
  <si>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</si>
  <si>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</si>
  <si>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</si>
  <si>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</si>
  <si>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</si>
  <si>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</si>
  <si>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</si>
  <si>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</si>
  <si>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</si>
  <si>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</si>
  <si>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</si>
  <si>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</si>
  <si>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</si>
  <si>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</si>
  <si>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</si>
  <si>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</si>
  <si>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</si>
  <si>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</si>
  <si>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</si>
  <si>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</si>
  <si>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</si>
  <si>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</si>
  <si>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</si>
  <si>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</si>
  <si>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</si>
  <si>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</si>
  <si>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</si>
  <si>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</si>
  <si>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</si>
  <si>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</si>
  <si>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</si>
  <si>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</si>
  <si>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</si>
  <si>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</si>
  <si>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</si>
  <si>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</si>
  <si>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</si>
  <si>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</si>
  <si>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</si>
  <si>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</si>
  <si>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</si>
  <si>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</si>
  <si>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</si>
  <si>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</si>
  <si>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</si>
  <si>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</si>
  <si>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</si>
  <si>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</si>
  <si>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</si>
  <si>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</si>
  <si>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</si>
  <si>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</si>
  <si>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</si>
  <si>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</si>
  <si>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</si>
  <si>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</si>
  <si>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</si>
  <si>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</si>
  <si>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</si>
  <si>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</si>
  <si>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</si>
  <si>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</si>
  <si>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</si>
  <si>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</si>
  <si>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</si>
  <si>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</si>
  <si>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</si>
  <si>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</si>
  <si>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</si>
  <si>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</si>
  <si>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</si>
  <si>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</si>
  <si>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</si>
  <si>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</si>
  <si>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</si>
  <si>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</si>
  <si>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</si>
  <si>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</si>
  <si>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</si>
  <si>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</si>
  <si>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</si>
  <si>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</si>
  <si>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</si>
  <si>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</si>
  <si>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</si>
  <si>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</si>
  <si>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</si>
  <si>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</si>
  <si>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</si>
  <si>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</si>
  <si>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</si>
  <si>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</si>
  <si>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</si>
  <si>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</si>
  <si>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</si>
  <si>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</si>
  <si>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</si>
  <si>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</si>
  <si>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</si>
  <si>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</si>
  <si>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</si>
  <si>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</si>
  <si>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</si>
  <si>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</si>
  <si>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</si>
  <si>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</si>
  <si>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</si>
  <si>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</si>
  <si>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</si>
  <si>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</si>
  <si>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</si>
  <si>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</si>
  <si>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</si>
  <si>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</si>
  <si>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</si>
  <si>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</si>
  <si>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</si>
  <si>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</si>
  <si>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</si>
  <si>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</si>
  <si>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</si>
  <si>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</si>
  <si>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</si>
  <si>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</si>
  <si>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</si>
  <si>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</si>
  <si>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</si>
  <si>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</si>
  <si>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</si>
  <si>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</si>
  <si>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</si>
  <si>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</si>
  <si>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</si>
  <si>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</si>
  <si>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</si>
  <si>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</si>
  <si>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</si>
  <si>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</si>
  <si>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</si>
  <si>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</si>
  <si>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</si>
  <si>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</si>
  <si>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</si>
  <si>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</si>
  <si>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</si>
  <si>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</si>
  <si>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</si>
  <si>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</si>
  <si>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</si>
  <si>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</si>
  <si>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</si>
  <si>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</si>
  <si>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</si>
  <si>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</si>
  <si>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</si>
  <si>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</si>
  <si>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</si>
  <si>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</si>
  <si>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</si>
  <si>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</si>
  <si>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</si>
  <si>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</si>
  <si>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</si>
  <si>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</si>
  <si>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</si>
  <si>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</si>
  <si>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</si>
  <si>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</si>
  <si>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</si>
  <si>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</si>
  <si>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</si>
  <si>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</si>
  <si>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</si>
  <si>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</si>
  <si>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</si>
  <si>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</si>
  <si>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</si>
  <si>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</si>
  <si>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</si>
  <si>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</si>
  <si>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</si>
  <si>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</si>
  <si>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</si>
  <si>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</si>
  <si>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</si>
  <si>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</si>
  <si>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</si>
  <si>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</si>
  <si>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</si>
  <si>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</si>
  <si>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</si>
  <si>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</si>
  <si>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</si>
  <si>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</si>
  <si>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</si>
  <si>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</si>
  <si>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</si>
  <si>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</si>
  <si>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</si>
  <si>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</si>
  <si>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</si>
  <si>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</si>
  <si>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</si>
  <si>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</si>
  <si>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</si>
  <si>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</si>
  <si>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</si>
  <si>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</si>
  <si>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</si>
  <si>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</si>
  <si>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</si>
  <si>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</si>
  <si>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</si>
  <si>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</si>
  <si>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</si>
  <si>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</si>
  <si>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</si>
  <si>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</si>
  <si>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</si>
  <si>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</si>
  <si>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</si>
  <si>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</si>
  <si>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</si>
  <si>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</si>
  <si>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</si>
  <si>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</si>
  <si>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</si>
  <si>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</si>
  <si>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</si>
  <si>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</si>
  <si>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</si>
  <si>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</si>
  <si>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</si>
  <si>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</si>
  <si>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</si>
  <si>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</si>
  <si>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</si>
  <si>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</si>
  <si>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</si>
  <si>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</si>
  <si>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</si>
  <si>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</si>
  <si>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</si>
  <si>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</si>
  <si>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</si>
  <si>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</si>
  <si>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</si>
  <si>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</si>
  <si>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</si>
  <si>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</si>
  <si>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</si>
  <si>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</si>
  <si>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</si>
  <si>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</si>
  <si>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</si>
  <si>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</si>
  <si>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</si>
  <si>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</si>
  <si>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</si>
  <si>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</si>
  <si>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</si>
  <si>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</si>
  <si>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</si>
  <si>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</si>
  <si>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</si>
  <si>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</si>
  <si>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</si>
  <si>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</si>
  <si>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</si>
  <si>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</si>
  <si>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</si>
  <si>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</si>
  <si>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</si>
  <si>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</si>
  <si>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</si>
  <si>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</si>
  <si>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</si>
  <si>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</si>
  <si>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</si>
  <si>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</si>
  <si>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</si>
  <si>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</si>
  <si>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</si>
  <si>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</si>
  <si>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</si>
  <si>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</si>
  <si>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</si>
  <si>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</si>
  <si>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</si>
  <si>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</si>
  <si>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</si>
  <si>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</si>
  <si>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</si>
  <si>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</si>
  <si>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</si>
  <si>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</si>
  <si>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</si>
  <si>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</si>
  <si>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</si>
  <si>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</si>
  <si>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</si>
  <si>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</si>
  <si>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</si>
  <si>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</si>
  <si>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</si>
  <si>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</si>
  <si>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</si>
  <si>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</si>
  <si>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</si>
  <si>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</si>
  <si>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</si>
  <si>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</si>
  <si>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</si>
  <si>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</si>
  <si>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</si>
  <si>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</si>
  <si>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</si>
  <si>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</si>
  <si>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</si>
  <si>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</si>
  <si>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</si>
  <si>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</si>
  <si>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</si>
  <si>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</si>
  <si>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</si>
  <si>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</si>
  <si>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</si>
  <si>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</si>
  <si>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</si>
  <si>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</si>
  <si>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</si>
  <si>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</si>
  <si>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</si>
  <si>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</si>
  <si>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</si>
  <si>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</si>
  <si>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</si>
  <si>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</si>
  <si>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</si>
  <si>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</si>
  <si>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</si>
  <si>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</si>
  <si>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</si>
  <si>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</si>
  <si>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</si>
  <si>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</si>
  <si>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</si>
  <si>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</si>
  <si>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</si>
  <si>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</si>
  <si>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</si>
  <si>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</si>
  <si>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</si>
  <si>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</si>
  <si>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</si>
  <si>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</si>
  <si>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</si>
  <si>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</si>
  <si>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</si>
  <si>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</si>
  <si>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</si>
  <si>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</si>
  <si>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</si>
  <si>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</si>
  <si>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</si>
  <si>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</si>
  <si>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</si>
  <si>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</si>
  <si>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</si>
  <si>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</si>
  <si>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</si>
  <si>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</si>
  <si>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</si>
  <si>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</si>
  <si>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</si>
  <si>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</si>
  <si>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</si>
  <si>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</si>
  <si>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</si>
  <si>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</si>
  <si>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</si>
  <si>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</si>
  <si>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</si>
  <si>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</si>
  <si>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</si>
  <si>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</si>
  <si>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</si>
  <si>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</si>
  <si>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</si>
  <si>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</si>
  <si>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</si>
  <si>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</si>
  <si>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</si>
  <si>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</si>
  <si>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</si>
  <si>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</si>
  <si>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</si>
  <si>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</si>
  <si>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</si>
  <si>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</si>
  <si>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</si>
  <si>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</si>
  <si>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</si>
  <si>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</si>
  <si>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</si>
  <si>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</si>
  <si>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</si>
  <si>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</si>
  <si>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</si>
  <si>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</si>
  <si>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</si>
  <si>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</si>
  <si>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</si>
  <si>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</si>
  <si>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</si>
  <si>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</si>
  <si>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</si>
  <si>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</si>
  <si>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</si>
  <si>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</si>
  <si>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</si>
  <si>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</si>
  <si>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</si>
  <si>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</si>
  <si>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</si>
  <si>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</si>
  <si>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</si>
  <si>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</si>
  <si>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</si>
  <si>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</si>
  <si>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</si>
  <si>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</si>
  <si>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</si>
  <si>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</si>
  <si>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</si>
  <si>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</si>
  <si>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</si>
  <si>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</si>
  <si>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</si>
  <si>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</si>
  <si>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</si>
  <si>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</si>
  <si>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</si>
  <si>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</si>
  <si>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</si>
  <si>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</si>
  <si>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</si>
  <si>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</si>
  <si>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</si>
  <si>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</si>
  <si>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</si>
  <si>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</si>
  <si>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</si>
  <si>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</si>
  <si>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</si>
  <si>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</si>
  <si>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</si>
  <si>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</si>
  <si>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</si>
  <si>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</si>
  <si>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</si>
  <si>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</si>
  <si>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</si>
  <si>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</si>
  <si>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</si>
  <si>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</si>
  <si>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</si>
  <si>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</si>
  <si>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</si>
  <si>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</si>
  <si>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</si>
  <si>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</si>
  <si>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</si>
  <si>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</si>
  <si>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</si>
  <si>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</si>
  <si>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</si>
  <si>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</si>
  <si>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</si>
  <si>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</si>
  <si>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</si>
  <si>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</si>
  <si>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</si>
  <si>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</si>
  <si>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</si>
  <si>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</si>
  <si>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</si>
  <si>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</si>
  <si>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</si>
  <si>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</si>
  <si>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</si>
  <si>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</si>
  <si>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</si>
  <si>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</si>
  <si>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</si>
  <si>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</si>
  <si>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</si>
  <si>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</si>
  <si>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</si>
  <si>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</si>
  <si>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</si>
  <si>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</si>
  <si>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</si>
  <si>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</si>
  <si>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</si>
  <si>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</si>
  <si>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</si>
  <si>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</si>
  <si>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</si>
  <si>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</si>
  <si>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</si>
  <si>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</si>
  <si>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</si>
  <si>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</si>
  <si>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</si>
  <si>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</si>
  <si>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</si>
  <si>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</si>
  <si>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</si>
  <si>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</si>
  <si>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</si>
  <si>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</si>
  <si>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</si>
  <si>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</si>
  <si>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</si>
  <si>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</si>
  <si>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</si>
  <si>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</si>
  <si>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</si>
  <si>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</si>
  <si>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</si>
  <si>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</si>
  <si>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</si>
  <si>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</si>
  <si>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</si>
  <si>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</si>
  <si>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</si>
  <si>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</si>
  <si>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</si>
  <si>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</si>
  <si>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</si>
  <si>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</si>
  <si>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</si>
  <si>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</si>
  <si>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</si>
  <si>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</si>
  <si>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</si>
  <si>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</si>
  <si>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</si>
  <si>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</si>
  <si>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</si>
  <si>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</si>
  <si>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</si>
  <si>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</si>
  <si>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</si>
  <si>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</si>
  <si>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</si>
  <si>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</si>
  <si>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</si>
  <si>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</si>
  <si>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</si>
  <si>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</si>
  <si>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</si>
  <si>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</si>
  <si>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</si>
  <si>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</si>
  <si>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</si>
  <si>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</si>
  <si>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</si>
  <si>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</si>
  <si>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</si>
  <si>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</si>
  <si>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</si>
  <si>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</si>
  <si>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</si>
  <si>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</si>
  <si>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</si>
  <si>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</si>
  <si>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</si>
  <si>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</si>
  <si>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</si>
  <si>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</si>
  <si>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</si>
  <si>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</si>
  <si>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</si>
  <si>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</si>
  <si>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</si>
  <si>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</si>
  <si>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</si>
  <si>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</si>
  <si>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</si>
  <si>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</si>
  <si>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</si>
  <si>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</si>
  <si>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</si>
  <si>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</si>
  <si>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</si>
  <si>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</si>
  <si>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</si>
  <si>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</si>
  <si>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</si>
  <si>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</si>
  <si>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</si>
  <si>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</si>
  <si>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</si>
  <si>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</si>
  <si>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</si>
  <si>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</si>
  <si>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</si>
  <si>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</si>
  <si>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</si>
  <si>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</si>
  <si>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</si>
  <si>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</si>
  <si>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</si>
  <si>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</si>
  <si>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</si>
  <si>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</si>
  <si>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</si>
  <si>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</si>
  <si>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</si>
  <si>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</si>
  <si>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</si>
  <si>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</si>
  <si>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</si>
  <si>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</si>
  <si>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</si>
  <si>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</si>
  <si>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</si>
  <si>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</si>
  <si>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</si>
  <si>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</si>
  <si>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</si>
  <si>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</si>
  <si>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</si>
  <si>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</si>
  <si>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</si>
  <si>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</si>
  <si>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</si>
  <si>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</si>
  <si>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</si>
  <si>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</si>
  <si>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</si>
  <si>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</si>
  <si>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</si>
  <si>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</si>
  <si>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</si>
  <si>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</si>
  <si>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</si>
  <si>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</si>
  <si>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</si>
  <si>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</si>
  <si>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</si>
  <si>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</si>
  <si>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</si>
  <si>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</si>
  <si>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</si>
  <si>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</si>
  <si>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</si>
  <si>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</si>
  <si>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</si>
  <si>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</si>
  <si>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</si>
  <si>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</si>
  <si>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</si>
  <si>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</si>
  <si>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</si>
  <si>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</si>
  <si>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</si>
  <si>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</si>
  <si>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</si>
  <si>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</si>
  <si>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</si>
  <si>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</si>
  <si>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</si>
  <si>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</si>
  <si>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</si>
  <si>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</si>
  <si>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</si>
  <si>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</si>
  <si>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</si>
  <si>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</si>
  <si>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</si>
  <si>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</si>
  <si>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</si>
  <si>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</si>
  <si>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</si>
  <si>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</si>
  <si>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</si>
  <si>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</si>
  <si>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</si>
  <si>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</si>
  <si>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</si>
  <si>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</si>
  <si>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</si>
  <si>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</si>
  <si>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</si>
  <si>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</si>
  <si>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</si>
  <si>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</si>
  <si>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</si>
  <si>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</si>
  <si>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</si>
  <si>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</si>
  <si>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</si>
  <si>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</si>
  <si>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</si>
  <si>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</si>
  <si>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</si>
  <si>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</si>
  <si>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</si>
  <si>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</si>
  <si>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</si>
  <si>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</si>
  <si>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</si>
  <si>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</si>
  <si>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</si>
  <si>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</si>
  <si>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</si>
  <si>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</si>
  <si>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</si>
  <si>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</si>
  <si>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</si>
  <si>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</si>
  <si>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</si>
  <si>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</si>
  <si>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</si>
  <si>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</si>
  <si>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</si>
  <si>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</si>
  <si>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</si>
  <si>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</si>
  <si>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</si>
  <si>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</si>
  <si>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</si>
  <si>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</si>
  <si>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</si>
  <si>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</si>
  <si>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</si>
  <si>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</si>
  <si>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</si>
  <si>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</si>
  <si>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</si>
  <si>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</si>
  <si>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</si>
  <si>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</si>
  <si>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</si>
  <si>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</si>
  <si>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</si>
  <si>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</si>
  <si>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</si>
  <si>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</si>
  <si>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</si>
  <si>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</si>
  <si>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</si>
  <si>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</si>
  <si>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</si>
  <si>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</si>
  <si>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</si>
  <si>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</si>
  <si>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</si>
  <si>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</si>
  <si>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</si>
  <si>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</si>
  <si>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</si>
  <si>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</si>
  <si>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</si>
  <si>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</si>
  <si>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</si>
  <si>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</si>
  <si>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</si>
  <si>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</si>
  <si>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</si>
  <si>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</si>
  <si>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</si>
  <si>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</si>
  <si>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</si>
  <si>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</si>
  <si>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</si>
  <si>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</si>
  <si>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</si>
  <si>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</si>
  <si>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</si>
  <si>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</si>
  <si>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</si>
  <si>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</si>
  <si>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</si>
  <si>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</si>
  <si>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</si>
  <si>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</si>
  <si>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</si>
  <si>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</si>
  <si>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</si>
  <si>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</si>
  <si>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</si>
  <si>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</si>
  <si>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</si>
  <si>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</si>
  <si>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</si>
  <si>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</si>
  <si>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</si>
  <si>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</si>
  <si>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</si>
  <si>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</si>
  <si>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</si>
  <si>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</si>
  <si>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</si>
  <si>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</si>
  <si>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</si>
  <si>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</si>
  <si>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</si>
  <si>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</si>
  <si>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</si>
  <si>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</si>
  <si>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</si>
  <si>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</si>
  <si>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</si>
  <si>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</si>
  <si>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</si>
  <si>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</si>
  <si>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</si>
  <si>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</si>
  <si>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</si>
  <si>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</si>
  <si>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</si>
  <si>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</si>
  <si>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</si>
  <si>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</si>
  <si>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</si>
  <si>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</si>
  <si>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</si>
  <si>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</si>
  <si>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</si>
  <si>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</si>
  <si>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</si>
  <si>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</si>
  <si>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</si>
  <si>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</si>
  <si>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</si>
  <si>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</si>
  <si>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</si>
  <si>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</si>
  <si>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</si>
  <si>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</si>
  <si>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</si>
  <si>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</si>
  <si>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</si>
  <si>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</si>
  <si>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</si>
  <si>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</si>
  <si>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</si>
  <si>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</si>
  <si>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</si>
  <si>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</si>
  <si>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</si>
  <si>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</si>
  <si>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</si>
  <si>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</si>
  <si>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</si>
  <si>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</si>
  <si>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</si>
  <si>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</si>
  <si>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</si>
  <si>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</si>
  <si>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</si>
  <si>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</si>
  <si>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</si>
  <si>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</si>
  <si>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</si>
  <si>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</si>
  <si>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</si>
  <si>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</si>
  <si>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</si>
  <si>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</si>
  <si>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</si>
  <si>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</si>
  <si>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</si>
  <si>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</si>
  <si>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</si>
  <si>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</si>
  <si>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</si>
  <si>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</si>
  <si>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</si>
  <si>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</si>
  <si>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</si>
  <si>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</si>
  <si>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</si>
  <si>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</si>
  <si>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</si>
  <si>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</si>
  <si>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</si>
  <si>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</si>
  <si>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</si>
  <si>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</si>
  <si>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</si>
  <si>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</si>
  <si>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</si>
  <si>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</si>
  <si>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</si>
  <si>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</si>
  <si>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</si>
  <si>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</si>
  <si>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</si>
  <si>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</si>
  <si>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</si>
  <si>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</si>
  <si>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</si>
  <si>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</si>
  <si>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</si>
  <si>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</si>
  <si>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</si>
  <si>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</si>
  <si>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</si>
  <si>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</si>
  <si>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</si>
  <si>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</si>
  <si>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</si>
  <si>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</si>
  <si>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</si>
  <si>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</si>
  <si>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</si>
  <si>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</si>
  <si>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</si>
  <si>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</si>
  <si>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</si>
  <si>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</si>
  <si>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</si>
  <si>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</si>
  <si>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</si>
  <si>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</si>
  <si>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</si>
  <si>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</si>
  <si>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</si>
  <si>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</si>
  <si>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</si>
  <si>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</si>
  <si>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</si>
  <si>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</si>
  <si>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</si>
  <si>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</si>
  <si>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</si>
  <si>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</si>
  <si>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</si>
  <si>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</si>
  <si>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</si>
  <si>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</si>
  <si>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</si>
  <si>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</si>
  <si>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</si>
  <si>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</si>
  <si>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</si>
  <si>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</si>
  <si>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</si>
  <si>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</si>
  <si>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</si>
  <si>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</si>
  <si>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</si>
  <si>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</si>
  <si>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</si>
  <si>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</si>
  <si>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</si>
  <si>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</si>
  <si>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</si>
  <si>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</si>
  <si>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</si>
  <si>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</si>
  <si>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</si>
  <si>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</si>
  <si>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</si>
  <si>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</si>
  <si>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</si>
  <si>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</si>
  <si>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</si>
  <si>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</si>
  <si>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</si>
  <si>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</si>
  <si>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</si>
  <si>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</si>
  <si>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</si>
  <si>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</si>
  <si>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</si>
  <si>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</si>
  <si>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</si>
  <si>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</si>
  <si>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</si>
  <si>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</si>
  <si>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</si>
  <si>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</si>
  <si>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</si>
  <si>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</si>
  <si>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</si>
  <si>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</si>
  <si>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</si>
  <si>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</si>
  <si>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</si>
  <si>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</si>
  <si>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</si>
  <si>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</si>
  <si>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</si>
  <si>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</si>
  <si>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</si>
  <si>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</si>
  <si>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</si>
  <si>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</si>
  <si>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</si>
  <si>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</si>
  <si>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</si>
  <si>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</si>
  <si>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</si>
  <si>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</si>
  <si>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</si>
  <si>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</si>
  <si>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</si>
  <si>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</si>
  <si>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</si>
  <si>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</si>
  <si>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</si>
  <si>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</si>
  <si>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</si>
  <si>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</si>
  <si>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</si>
  <si>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</si>
  <si>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</si>
  <si>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</si>
  <si>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</si>
  <si>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</si>
  <si>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</si>
  <si>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</si>
  <si>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</si>
  <si>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</si>
  <si>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</si>
  <si>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</si>
  <si>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</si>
  <si>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</si>
  <si>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</si>
  <si>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</si>
  <si>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</si>
  <si>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</si>
  <si>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</si>
  <si>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</si>
  <si>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</si>
  <si>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</si>
  <si>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</si>
  <si>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</si>
  <si>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</si>
  <si>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</si>
  <si>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</si>
  <si>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</si>
  <si>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</si>
  <si>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</si>
  <si>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</si>
  <si>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</si>
  <si>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</si>
  <si>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</si>
  <si>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</si>
  <si>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</si>
  <si>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</si>
  <si>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</si>
  <si>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</si>
  <si>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</si>
  <si>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</si>
  <si>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</si>
  <si>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</si>
  <si>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</si>
  <si>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</si>
  <si>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</si>
  <si>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</si>
  <si>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</si>
  <si>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</si>
  <si>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</si>
  <si>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</si>
  <si>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</si>
  <si>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</si>
  <si>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</si>
  <si>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</si>
  <si>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</si>
  <si>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</si>
  <si>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</si>
  <si>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</si>
  <si>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</si>
  <si>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</si>
  <si>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</si>
  <si>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</si>
  <si>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</si>
  <si>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</si>
  <si>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</si>
  <si>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</si>
  <si>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</si>
  <si>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</si>
  <si>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</si>
  <si>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</si>
  <si>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</si>
  <si>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</si>
  <si>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</si>
  <si>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</si>
  <si>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</si>
  <si>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</si>
  <si>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</si>
  <si>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</si>
  <si>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</si>
  <si>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</si>
  <si>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</si>
  <si>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</si>
  <si>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</si>
  <si>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</si>
  <si>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</si>
  <si>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</si>
  <si>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</si>
  <si>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</si>
  <si>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</si>
  <si>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</si>
  <si>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</si>
  <si>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</si>
  <si>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</si>
  <si>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</si>
  <si>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</si>
  <si>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</si>
  <si>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</si>
  <si>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</si>
  <si>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</si>
  <si>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</si>
  <si>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</si>
  <si>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</si>
  <si>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</si>
  <si>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</si>
  <si>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</si>
  <si>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</si>
  <si>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</si>
  <si>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</si>
  <si>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</si>
  <si>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</si>
  <si>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</si>
  <si>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</si>
  <si>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</si>
  <si>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</si>
  <si>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</si>
  <si>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</si>
  <si>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</si>
  <si>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</si>
  <si>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</si>
  <si>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</si>
  <si>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</si>
  <si>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</si>
  <si>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</si>
  <si>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</si>
  <si>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</si>
  <si>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</si>
  <si>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</si>
  <si>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</si>
  <si>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</si>
  <si>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</si>
  <si>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</si>
  <si>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</si>
  <si>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</si>
  <si>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</si>
  <si>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</si>
  <si>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</si>
  <si>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</si>
  <si>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</si>
  <si>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</si>
  <si>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</si>
  <si>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</si>
  <si>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</si>
  <si>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</si>
  <si>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</si>
  <si>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</si>
  <si>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</si>
  <si>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</si>
  <si>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</si>
  <si>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</si>
  <si>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</si>
  <si>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</si>
  <si>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</si>
  <si>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</si>
  <si>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</si>
  <si>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</si>
  <si>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</si>
  <si>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</si>
  <si>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</si>
  <si>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</si>
  <si>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</si>
  <si>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</si>
  <si>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</si>
  <si>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</si>
  <si>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</si>
  <si>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</si>
  <si>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</si>
  <si>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</si>
  <si>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</si>
  <si>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</si>
  <si>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</si>
  <si>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</si>
  <si>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</si>
  <si>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</si>
  <si>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</si>
  <si>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</si>
  <si>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</si>
  <si>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</si>
  <si>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</si>
  <si>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</si>
  <si>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</si>
  <si>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</si>
  <si>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</si>
  <si>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</si>
  <si>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</si>
  <si>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</si>
  <si>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</si>
  <si>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</si>
  <si>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</si>
  <si>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</si>
  <si>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</si>
  <si>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</si>
  <si>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</si>
  <si>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</si>
  <si>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</si>
  <si>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</si>
  <si>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</si>
  <si>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</si>
  <si>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</si>
  <si>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</si>
  <si>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</si>
  <si>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</si>
  <si>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</si>
  <si>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</si>
  <si>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</si>
  <si>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</si>
  <si>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</si>
  <si>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</si>
  <si>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</si>
  <si>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</si>
  <si>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</si>
  <si>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</si>
  <si>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</si>
  <si>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</si>
  <si>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</si>
  <si>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</si>
  <si>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</si>
  <si>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</si>
  <si>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</si>
  <si>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</si>
  <si>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</si>
  <si>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</si>
  <si>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</si>
  <si>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</si>
  <si>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</si>
  <si>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</si>
  <si>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</si>
  <si>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</si>
  <si>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</si>
  <si>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</si>
  <si>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</si>
  <si>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</si>
  <si>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</si>
  <si>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</si>
  <si>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</si>
  <si>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</si>
  <si>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</si>
  <si>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</si>
  <si>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</si>
  <si>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</si>
  <si>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</si>
  <si>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</si>
  <si>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</si>
  <si>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</si>
  <si>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</si>
  <si>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</si>
  <si>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</si>
  <si>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</si>
  <si>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</si>
  <si>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</si>
  <si>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</si>
  <si>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</si>
  <si>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</si>
  <si>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</si>
  <si>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</si>
  <si>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</si>
  <si>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</si>
  <si>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</si>
  <si>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</si>
  <si>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</si>
  <si>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</si>
  <si>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</si>
  <si>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</si>
  <si>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</si>
  <si>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</si>
  <si>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</si>
  <si>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</si>
  <si>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</si>
  <si>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</si>
  <si>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</si>
  <si>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</si>
  <si>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</si>
  <si>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</si>
  <si>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</si>
  <si>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</si>
  <si>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</si>
  <si>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</si>
  <si>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</si>
  <si>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</si>
  <si>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</si>
  <si>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</si>
  <si>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</si>
  <si>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</si>
  <si>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</si>
  <si>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</si>
  <si>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</si>
  <si>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</si>
  <si>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</si>
  <si>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</si>
  <si>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</si>
  <si>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</si>
  <si>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</si>
  <si>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</si>
  <si>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</si>
  <si>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</si>
  <si>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</si>
  <si>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</si>
  <si>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</si>
  <si>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</si>
  <si>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</si>
  <si>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</si>
  <si>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</si>
  <si>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</si>
  <si>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</si>
  <si>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</si>
  <si>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</si>
  <si>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</si>
  <si>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</si>
  <si>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</si>
  <si>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</si>
  <si>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</si>
  <si>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</si>
  <si>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</si>
  <si>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</si>
  <si>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</si>
  <si>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</si>
  <si>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</si>
  <si>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</si>
  <si>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</si>
  <si>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</si>
  <si>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</si>
  <si>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</si>
  <si>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</si>
  <si>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</si>
  <si>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</si>
  <si>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</si>
  <si>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</si>
  <si>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</si>
  <si>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</si>
  <si>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</si>
  <si>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</si>
  <si>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</si>
  <si>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</si>
  <si>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</si>
  <si>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</si>
  <si>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</si>
  <si>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</si>
  <si>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</si>
  <si>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</si>
  <si>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</si>
  <si>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</si>
  <si>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</si>
  <si>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</si>
  <si>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</si>
  <si>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</si>
  <si>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</si>
  <si>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</si>
  <si>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</si>
  <si>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</si>
  <si>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</si>
  <si>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</si>
  <si>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</si>
  <si>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</si>
  <si>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</si>
  <si>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</si>
  <si>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</si>
  <si>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</si>
  <si>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</si>
  <si>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</si>
  <si>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</si>
  <si>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</si>
  <si>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</si>
  <si>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</si>
  <si>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</si>
  <si>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</si>
  <si>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</si>
  <si>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</si>
  <si>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</si>
  <si>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</si>
  <si>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</si>
  <si>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</si>
  <si>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</si>
  <si>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</si>
  <si>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</si>
  <si>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</si>
  <si>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</si>
  <si>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</si>
  <si>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</si>
  <si>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</si>
  <si>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</si>
  <si>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</si>
  <si>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</si>
  <si>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</si>
  <si>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</si>
  <si>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</si>
  <si>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</si>
  <si>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</si>
  <si>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</si>
  <si>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</si>
  <si>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</si>
  <si>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</si>
  <si>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</si>
  <si>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</si>
  <si>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</si>
  <si>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</si>
  <si>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</si>
  <si>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</si>
  <si>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</si>
  <si>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</si>
  <si>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</si>
  <si>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</si>
  <si>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</si>
  <si>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</si>
  <si>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</si>
  <si>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</si>
  <si>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</si>
  <si>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</si>
  <si>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</si>
  <si>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</si>
  <si>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</si>
  <si>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</si>
  <si>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</si>
  <si>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</si>
  <si>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</si>
  <si>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</si>
  <si>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</si>
  <si>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</si>
  <si>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</si>
  <si>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</si>
  <si>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</si>
  <si>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</si>
  <si>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</si>
  <si>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</si>
  <si>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</si>
  <si>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</si>
  <si>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</si>
  <si>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</si>
  <si>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</si>
  <si>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</si>
  <si>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</si>
  <si>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</si>
  <si>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</si>
  <si>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</si>
  <si>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</si>
  <si>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</si>
  <si>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</si>
  <si>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</si>
  <si>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</si>
  <si>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</si>
  <si>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</si>
  <si>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</si>
  <si>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</si>
  <si>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</si>
  <si>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</si>
  <si>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</si>
  <si>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</si>
  <si>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</si>
  <si>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</si>
  <si>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</si>
  <si>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</si>
  <si>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</si>
  <si>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</si>
  <si>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</si>
  <si>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</si>
  <si>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</si>
  <si>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</si>
  <si>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</si>
  <si>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</si>
  <si>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</si>
  <si>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</si>
  <si>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</si>
  <si>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</si>
  <si>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</si>
  <si>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</si>
  <si>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</si>
  <si>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</si>
  <si>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</si>
  <si>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</si>
  <si>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</si>
  <si>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</si>
  <si>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</si>
  <si>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</si>
  <si>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</si>
  <si>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</si>
  <si>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</si>
  <si>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</si>
  <si>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</si>
  <si>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</si>
  <si>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</si>
  <si>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</si>
  <si>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</si>
  <si>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</si>
  <si>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</si>
  <si>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</si>
  <si>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</si>
  <si>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</si>
  <si>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</si>
  <si>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</si>
  <si>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</si>
  <si>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</si>
  <si>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</si>
  <si>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</si>
  <si>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</si>
  <si>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</si>
  <si>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</si>
  <si>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</si>
  <si>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</si>
  <si>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</si>
  <si>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</si>
  <si>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</si>
  <si>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</si>
  <si>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</si>
  <si>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</si>
  <si>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</si>
  <si>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</si>
  <si>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</si>
  <si>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</si>
  <si>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</si>
  <si>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</si>
  <si>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</si>
  <si>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</si>
  <si>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</si>
  <si>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</si>
  <si>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</si>
  <si>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</si>
  <si>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</si>
  <si>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</si>
  <si>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</si>
  <si>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</si>
  <si>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</si>
  <si>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</si>
  <si>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</si>
  <si>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</si>
  <si>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</si>
  <si>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</si>
  <si>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</si>
  <si>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</si>
  <si>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</si>
  <si>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</si>
  <si>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</si>
  <si>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</si>
  <si>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</si>
  <si>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</si>
  <si>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</si>
  <si>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</si>
  <si>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</si>
  <si>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</si>
  <si>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</si>
  <si>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</si>
  <si>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</si>
  <si>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</si>
  <si>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</si>
  <si>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</si>
  <si>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</si>
  <si>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</si>
  <si>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</si>
  <si>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</si>
  <si>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</si>
  <si>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</si>
  <si>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</si>
  <si>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</si>
  <si>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</si>
  <si>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</si>
  <si>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</si>
  <si>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</si>
  <si>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</si>
  <si>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</si>
  <si>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</si>
  <si>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</si>
  <si>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</si>
  <si>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</si>
  <si>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</si>
  <si>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</si>
  <si>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</si>
  <si>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</si>
  <si>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</si>
  <si>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</si>
  <si>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</si>
  <si>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</si>
  <si>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</si>
  <si>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</si>
  <si>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</si>
  <si>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</si>
  <si>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</si>
  <si>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</si>
  <si>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</si>
  <si>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</si>
  <si>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</si>
  <si>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</si>
  <si>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</si>
  <si>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</si>
  <si>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</si>
  <si>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</si>
  <si>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</si>
  <si>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</si>
  <si>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</si>
  <si>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</si>
  <si>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</si>
  <si>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</si>
  <si>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</si>
  <si>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</si>
  <si>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</si>
  <si>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</si>
  <si>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</si>
  <si>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</si>
  <si>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</si>
  <si>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</si>
  <si>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</si>
  <si>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</si>
  <si>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</si>
  <si>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</si>
  <si>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</si>
  <si>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</si>
  <si>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</si>
  <si>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</si>
  <si>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</si>
  <si>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</si>
  <si>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</si>
  <si>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</si>
  <si>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</si>
  <si>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</si>
  <si>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</si>
  <si>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</si>
  <si>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</si>
  <si>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</si>
  <si>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</si>
  <si>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</si>
  <si>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</si>
  <si>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</si>
  <si>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</si>
  <si>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</si>
  <si>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</si>
  <si>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</si>
  <si>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</si>
  <si>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</si>
  <si>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</si>
  <si>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</si>
  <si>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</si>
  <si>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</si>
  <si>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</si>
  <si>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</si>
  <si>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</si>
  <si>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MV-Electronics Inc.</t>
  </si>
  <si>
    <t>Crystals, XOs (Clock Oscillators), VCXOs (Voltage Controlled Clock Oscillators), TCXO (Temperature Compensated Crystal Oscillators)</t>
  </si>
  <si>
    <t>114759888</t>
  </si>
  <si>
    <t>DUNS</t>
  </si>
  <si>
    <t>4900 Carlisle Pike, #343, Mechanicsburg, PA 17050, USA</t>
  </si>
  <si>
    <t>Shiraz Vakharia</t>
  </si>
  <si>
    <t>ShirazVakharia@MV-Electronics.com</t>
  </si>
  <si>
    <t>+1(717) 691-1582</t>
  </si>
  <si>
    <t>President</t>
  </si>
  <si>
    <t>We receive guarantee letters from our suppliers confirming no use of restricted materials.</t>
  </si>
  <si>
    <t>MV-C</t>
  </si>
  <si>
    <t>Crystals</t>
  </si>
  <si>
    <t>MV-X</t>
  </si>
  <si>
    <t>XO</t>
  </si>
  <si>
    <t>MV-V</t>
  </si>
  <si>
    <t>VCXO</t>
  </si>
  <si>
    <t>MV-T</t>
  </si>
  <si>
    <t>TCXO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</si>
</sst>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3">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49" fontId="15" fillId="33" borderId="37" xfId="0" applyNumberFormat="1" applyFont="1" applyFill="1" applyBorder="1" applyAlignment="1" applyProtection="1">
      <alignment horizontal="left" vertical="center" wrapText="1"/>
      <protection locked="0"/>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0" fillId="0" borderId="48" xfId="0" applyBorder="1" applyAlignment="1" applyProtection="1">
      <alignment horizontal="left" vertical="center"/>
      <protection locked="0"/>
    </xf>
    <xf numFmtId="0" fontId="0" fillId="0" borderId="48" xfId="0" applyBorder="1" applyAlignment="1" applyProtection="1">
      <alignment horizontal="left" vertical="center"/>
      <protection locked="0" hidden="1"/>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78">
    <dxf>
      <fill>
        <patternFill>
          <bgColor rgb="FFFF0000"/>
        </patternFill>
      </fill>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FF00"/>
        </patternFill>
      </fill>
    </dxf>
    <dxf>
      <fill>
        <patternFill>
          <bgColor rgb="FFFF000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rgb="FFFFFF00"/>
        </patternFill>
      </fill>
    </dxf>
    <dxf>
      <fill>
        <patternFill>
          <bgColor indexed="23"/>
        </patternFill>
      </fill>
    </dxf>
    <dxf>
      <fill>
        <patternFill>
          <bgColor theme="0" tint="-0.49995422223578601"/>
        </patternFill>
      </fill>
    </dxf>
    <dxf>
      <fill>
        <patternFill>
          <bgColor rgb="FFFFFF00"/>
        </patternFill>
      </fill>
    </dxf>
    <dxf>
      <fill>
        <patternFill>
          <bgColor indexed="23"/>
        </patternFill>
      </fill>
    </dxf>
    <dxf>
      <fill>
        <patternFill>
          <bgColor theme="0" tint="-0.49995422223578601"/>
        </patternFill>
      </fill>
    </dxf>
    <dxf>
      <fill>
        <patternFill>
          <bgColor rgb="FFFFFF00"/>
        </patternFill>
      </fill>
    </dxf>
    <dxf>
      <fill>
        <patternFill>
          <bgColor indexed="23"/>
        </patternFill>
      </fill>
    </dxf>
    <dxf>
      <fill>
        <patternFill>
          <bgColor theme="0" tint="-0.49995422223578601"/>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indexed="23"/>
        </patternFill>
      </fill>
    </dxf>
    <dxf>
      <fill>
        <patternFill>
          <bgColor rgb="FFFFFF00"/>
        </patternFill>
      </fill>
    </dxf>
    <dxf>
      <fill>
        <patternFill>
          <bgColor theme="0" tint="-0.499984740745262"/>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2390328</xdr:colOff>
      <xdr:row>2</xdr:row>
      <xdr:rowOff>1351552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1314384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429713</xdr:colOff>
      <xdr:row>3</xdr:row>
      <xdr:rowOff>103415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45"/>
  <cols>
    <col min="1" max="1" width="0.86328125" style="113" customWidth="1"/>
    <col min="2" max="2" width="8" style="113" customWidth="1"/>
    <col min="3" max="3" width="8.59765625" style="113" customWidth="1"/>
    <col min="4" max="4" width="13" style="215" customWidth="1"/>
    <col min="5" max="5" width="42.3984375" style="113" customWidth="1"/>
    <col min="6" max="6" width="53.3984375" style="113" customWidth="1"/>
    <col min="7" max="7" width="0.86328125" style="113" customWidth="1"/>
    <col min="8" max="16384" width="9" style="113"/>
  </cols>
  <sheetData>
    <row r="1" spans="1:7" ht="12.9" thickTop="1">
      <c r="A1" s="9"/>
      <c r="B1" s="10"/>
      <c r="C1" s="10"/>
      <c r="D1" s="207"/>
      <c r="E1" s="10"/>
      <c r="F1" s="10"/>
      <c r="G1" s="11"/>
    </row>
    <row r="2" spans="1:7">
      <c r="A2" s="357"/>
      <c r="B2" s="38" t="s">
        <v>870</v>
      </c>
      <c r="C2" s="36"/>
      <c r="D2" s="208"/>
      <c r="E2" s="3"/>
      <c r="F2" s="36"/>
      <c r="G2" s="34"/>
    </row>
    <row r="3" spans="1:7">
      <c r="A3" s="357"/>
      <c r="B3" s="5" t="s">
        <v>862</v>
      </c>
      <c r="C3" s="6"/>
      <c r="D3" s="209"/>
      <c r="E3" s="3"/>
      <c r="F3" s="6"/>
      <c r="G3" s="34"/>
    </row>
    <row r="4" spans="1:7" ht="15">
      <c r="A4" s="357"/>
      <c r="B4" s="41" t="s">
        <v>872</v>
      </c>
      <c r="C4" s="7"/>
      <c r="D4" s="210"/>
      <c r="E4" s="3"/>
      <c r="F4" s="7"/>
      <c r="G4" s="34"/>
    </row>
    <row r="5" spans="1:7">
      <c r="A5" s="357"/>
      <c r="B5" s="40" t="s">
        <v>1063</v>
      </c>
      <c r="C5" s="4"/>
      <c r="D5" s="211"/>
      <c r="E5" s="3"/>
      <c r="F5" s="4"/>
      <c r="G5" s="34"/>
    </row>
    <row r="6" spans="1:7">
      <c r="A6" s="357"/>
      <c r="B6" s="8"/>
      <c r="C6" s="8"/>
      <c r="D6" s="212"/>
      <c r="E6" s="8"/>
      <c r="F6" s="8"/>
      <c r="G6" s="34"/>
    </row>
    <row r="7" spans="1:7">
      <c r="A7" s="357"/>
      <c r="B7" s="8"/>
      <c r="C7" s="8"/>
      <c r="D7" s="212"/>
      <c r="E7" s="8"/>
      <c r="F7" s="8"/>
      <c r="G7" s="34"/>
    </row>
    <row r="8" spans="1:7">
      <c r="A8" s="357"/>
      <c r="B8" s="8"/>
      <c r="C8" s="8"/>
      <c r="D8" s="212"/>
      <c r="E8" s="8"/>
      <c r="F8" s="8"/>
      <c r="G8" s="34"/>
    </row>
    <row r="9" spans="1:7">
      <c r="A9" s="357"/>
      <c r="B9" s="360" t="s">
        <v>873</v>
      </c>
      <c r="C9" s="360"/>
      <c r="D9" s="360"/>
      <c r="E9" s="360"/>
      <c r="F9" s="360"/>
      <c r="G9" s="34"/>
    </row>
    <row r="10" spans="1:7" ht="27" customHeight="1">
      <c r="A10" s="357"/>
      <c r="B10" s="361" t="s">
        <v>448</v>
      </c>
      <c r="C10" s="361"/>
      <c r="D10" s="361"/>
      <c r="E10" s="361"/>
      <c r="F10" s="361"/>
      <c r="G10" s="34"/>
    </row>
    <row r="11" spans="1:7" ht="27" customHeight="1">
      <c r="A11" s="357"/>
      <c r="B11" s="362"/>
      <c r="C11" s="362"/>
      <c r="D11" s="362"/>
      <c r="E11" s="362"/>
      <c r="F11" s="362"/>
      <c r="G11" s="34"/>
    </row>
    <row r="12" spans="1:7">
      <c r="A12" s="357"/>
      <c r="B12" s="42" t="s">
        <v>871</v>
      </c>
      <c r="C12" s="43" t="s">
        <v>874</v>
      </c>
      <c r="D12" s="213" t="s">
        <v>875</v>
      </c>
      <c r="E12" s="43" t="s">
        <v>628</v>
      </c>
      <c r="F12" s="43" t="s">
        <v>629</v>
      </c>
      <c r="G12" s="34"/>
    </row>
    <row r="13" spans="1:7" ht="20.6">
      <c r="A13" s="357"/>
      <c r="B13" s="2">
        <v>1</v>
      </c>
      <c r="C13" s="37" t="s">
        <v>1111</v>
      </c>
      <c r="D13" s="39" t="s">
        <v>899</v>
      </c>
      <c r="E13" s="196" t="s">
        <v>876</v>
      </c>
      <c r="F13" s="196"/>
      <c r="G13" s="34"/>
    </row>
    <row r="14" spans="1:7" ht="30.9">
      <c r="A14" s="357"/>
      <c r="B14" s="2">
        <v>2</v>
      </c>
      <c r="C14" s="37" t="s">
        <v>1111</v>
      </c>
      <c r="D14" s="39" t="s">
        <v>1048</v>
      </c>
      <c r="E14" s="196" t="s">
        <v>540</v>
      </c>
      <c r="F14" s="196" t="s">
        <v>541</v>
      </c>
      <c r="G14" s="34"/>
    </row>
    <row r="15" spans="1:7" ht="89.15" customHeight="1">
      <c r="A15" s="357"/>
      <c r="B15" s="363">
        <v>2.0099999999999998</v>
      </c>
      <c r="C15" s="354" t="s">
        <v>1111</v>
      </c>
      <c r="D15" s="366" t="s">
        <v>2358</v>
      </c>
      <c r="E15" s="197" t="s">
        <v>630</v>
      </c>
      <c r="F15" s="197" t="s">
        <v>633</v>
      </c>
      <c r="G15" s="34"/>
    </row>
    <row r="16" spans="1:7" ht="99" customHeight="1">
      <c r="A16" s="357"/>
      <c r="B16" s="364"/>
      <c r="C16" s="355"/>
      <c r="D16" s="367"/>
      <c r="E16" s="198"/>
      <c r="F16" s="198" t="s">
        <v>631</v>
      </c>
      <c r="G16" s="34"/>
    </row>
    <row r="17" spans="1:7" ht="63" customHeight="1">
      <c r="A17" s="357"/>
      <c r="B17" s="365"/>
      <c r="C17" s="356"/>
      <c r="D17" s="368"/>
      <c r="E17" s="37"/>
      <c r="F17" s="37" t="s">
        <v>632</v>
      </c>
      <c r="G17" s="34"/>
    </row>
    <row r="18" spans="1:7" ht="117" customHeight="1">
      <c r="A18" s="357"/>
      <c r="B18" s="363">
        <v>2.02</v>
      </c>
      <c r="C18" s="354" t="s">
        <v>1111</v>
      </c>
      <c r="D18" s="366" t="s">
        <v>2359</v>
      </c>
      <c r="E18" s="197" t="s">
        <v>449</v>
      </c>
      <c r="F18" s="197" t="s">
        <v>535</v>
      </c>
      <c r="G18" s="34"/>
    </row>
    <row r="19" spans="1:7" ht="71.150000000000006" customHeight="1">
      <c r="A19" s="357"/>
      <c r="B19" s="364"/>
      <c r="C19" s="355"/>
      <c r="D19" s="367"/>
      <c r="E19" s="198" t="s">
        <v>539</v>
      </c>
      <c r="F19" s="198" t="s">
        <v>450</v>
      </c>
      <c r="G19" s="34"/>
    </row>
    <row r="20" spans="1:7" ht="90.75" customHeight="1">
      <c r="A20" s="357"/>
      <c r="B20" s="364"/>
      <c r="C20" s="355"/>
      <c r="D20" s="367"/>
      <c r="E20" s="198"/>
      <c r="F20" s="198" t="s">
        <v>635</v>
      </c>
      <c r="G20" s="34"/>
    </row>
    <row r="21" spans="1:7" ht="74.25" customHeight="1">
      <c r="A21" s="357"/>
      <c r="B21" s="365"/>
      <c r="C21" s="356"/>
      <c r="D21" s="368"/>
      <c r="E21" s="37"/>
      <c r="F21" s="37" t="s">
        <v>634</v>
      </c>
      <c r="G21" s="34"/>
    </row>
    <row r="22" spans="1:7" ht="90" customHeight="1">
      <c r="A22" s="357"/>
      <c r="B22" s="348">
        <v>2.0299999999999998</v>
      </c>
      <c r="C22" s="348" t="s">
        <v>845</v>
      </c>
      <c r="D22" s="351" t="s">
        <v>2360</v>
      </c>
      <c r="E22" s="354" t="s">
        <v>447</v>
      </c>
      <c r="F22" s="197" t="s">
        <v>470</v>
      </c>
      <c r="G22" s="34"/>
    </row>
    <row r="23" spans="1:7" ht="109.5" customHeight="1">
      <c r="A23" s="357"/>
      <c r="B23" s="349"/>
      <c r="C23" s="349"/>
      <c r="D23" s="352"/>
      <c r="E23" s="355"/>
      <c r="F23" s="198" t="s">
        <v>846</v>
      </c>
      <c r="G23" s="34"/>
    </row>
    <row r="24" spans="1:7" ht="74.25" customHeight="1">
      <c r="A24" s="357"/>
      <c r="B24" s="350"/>
      <c r="C24" s="350"/>
      <c r="D24" s="353"/>
      <c r="E24" s="356"/>
      <c r="F24" s="37" t="s">
        <v>446</v>
      </c>
      <c r="G24" s="34"/>
    </row>
    <row r="25" spans="1:7" ht="72" customHeight="1">
      <c r="A25" s="357"/>
      <c r="B25" s="2" t="s">
        <v>468</v>
      </c>
      <c r="C25" s="37" t="s">
        <v>469</v>
      </c>
      <c r="D25" s="39" t="s">
        <v>2361</v>
      </c>
      <c r="E25" s="37" t="s">
        <v>2356</v>
      </c>
      <c r="F25" s="37" t="s">
        <v>471</v>
      </c>
      <c r="G25" s="34"/>
    </row>
    <row r="26" spans="1:7" ht="98.15" customHeight="1">
      <c r="A26" s="357"/>
      <c r="B26" s="369">
        <v>3</v>
      </c>
      <c r="C26" s="363" t="s">
        <v>72</v>
      </c>
      <c r="D26" s="366" t="s">
        <v>2362</v>
      </c>
      <c r="E26" s="354" t="s">
        <v>0</v>
      </c>
      <c r="F26" s="197" t="s">
        <v>66</v>
      </c>
      <c r="G26" s="34"/>
    </row>
    <row r="27" spans="1:7" ht="90" customHeight="1">
      <c r="A27" s="357"/>
      <c r="B27" s="370"/>
      <c r="C27" s="364"/>
      <c r="D27" s="367"/>
      <c r="E27" s="355"/>
      <c r="F27" s="198" t="s">
        <v>61</v>
      </c>
      <c r="G27" s="34"/>
    </row>
    <row r="28" spans="1:7" ht="19.399999999999999" customHeight="1">
      <c r="A28" s="357"/>
      <c r="B28" s="370"/>
      <c r="C28" s="364"/>
      <c r="D28" s="367"/>
      <c r="E28" s="355"/>
      <c r="F28" s="198" t="s">
        <v>62</v>
      </c>
      <c r="G28" s="34"/>
    </row>
    <row r="29" spans="1:7" ht="74.5" customHeight="1">
      <c r="A29" s="357"/>
      <c r="B29" s="370"/>
      <c r="C29" s="364"/>
      <c r="D29" s="367"/>
      <c r="E29" s="355"/>
      <c r="F29" s="198" t="s">
        <v>63</v>
      </c>
      <c r="G29" s="34"/>
    </row>
    <row r="30" spans="1:7" ht="62.5" customHeight="1">
      <c r="A30" s="357"/>
      <c r="B30" s="370"/>
      <c r="C30" s="364"/>
      <c r="D30" s="367"/>
      <c r="E30" s="355"/>
      <c r="F30" s="198" t="s">
        <v>64</v>
      </c>
      <c r="G30" s="34"/>
    </row>
    <row r="31" spans="1:7" ht="81" customHeight="1">
      <c r="A31" s="357"/>
      <c r="B31" s="370"/>
      <c r="C31" s="364"/>
      <c r="D31" s="367"/>
      <c r="E31" s="355"/>
      <c r="F31" s="198" t="s">
        <v>65</v>
      </c>
      <c r="G31" s="34"/>
    </row>
    <row r="32" spans="1:7" ht="48.75" customHeight="1">
      <c r="A32" s="357"/>
      <c r="B32" s="370"/>
      <c r="C32" s="364"/>
      <c r="D32" s="367"/>
      <c r="E32" s="355"/>
      <c r="F32" s="198" t="s">
        <v>68</v>
      </c>
      <c r="G32" s="34"/>
    </row>
    <row r="33" spans="1:7" ht="98.5" customHeight="1">
      <c r="A33" s="357"/>
      <c r="B33" s="370"/>
      <c r="C33" s="364"/>
      <c r="D33" s="367"/>
      <c r="E33" s="355"/>
      <c r="F33" s="198" t="s">
        <v>67</v>
      </c>
      <c r="G33" s="34"/>
    </row>
    <row r="34" spans="1:7" ht="89.15" customHeight="1">
      <c r="A34" s="357"/>
      <c r="B34" s="370"/>
      <c r="C34" s="364"/>
      <c r="D34" s="367"/>
      <c r="E34" s="355"/>
      <c r="F34" s="198" t="s">
        <v>69</v>
      </c>
      <c r="G34" s="34"/>
    </row>
    <row r="35" spans="1:7" ht="29.15" customHeight="1">
      <c r="A35" s="357"/>
      <c r="B35" s="370"/>
      <c r="C35" s="364"/>
      <c r="D35" s="367"/>
      <c r="E35" s="355"/>
      <c r="F35" s="198" t="s">
        <v>70</v>
      </c>
      <c r="G35" s="34"/>
    </row>
    <row r="36" spans="1:7" ht="123.9">
      <c r="A36" s="357"/>
      <c r="B36" s="371"/>
      <c r="C36" s="365"/>
      <c r="D36" s="368"/>
      <c r="E36" s="356"/>
      <c r="F36" s="199" t="s">
        <v>71</v>
      </c>
      <c r="G36" s="34"/>
    </row>
    <row r="37" spans="1:7" ht="102.9">
      <c r="A37" s="357"/>
      <c r="B37" s="171">
        <v>3.01</v>
      </c>
      <c r="C37" s="172" t="s">
        <v>72</v>
      </c>
      <c r="D37" s="39" t="s">
        <v>2363</v>
      </c>
      <c r="E37" s="200" t="s">
        <v>1351</v>
      </c>
      <c r="F37" s="201" t="s">
        <v>1457</v>
      </c>
      <c r="G37" s="34"/>
    </row>
    <row r="38" spans="1:7" ht="92.6">
      <c r="A38" s="357"/>
      <c r="B38" s="171">
        <v>3.02</v>
      </c>
      <c r="C38" s="172" t="s">
        <v>1384</v>
      </c>
      <c r="D38" s="39" t="s">
        <v>2364</v>
      </c>
      <c r="E38" s="200" t="s">
        <v>1399</v>
      </c>
      <c r="F38" s="201" t="s">
        <v>1458</v>
      </c>
      <c r="G38" s="34"/>
    </row>
    <row r="39" spans="1:7" ht="92.6">
      <c r="A39" s="357"/>
      <c r="B39" s="182">
        <v>4</v>
      </c>
      <c r="C39" s="181" t="s">
        <v>1554</v>
      </c>
      <c r="D39" s="39" t="s">
        <v>2365</v>
      </c>
      <c r="E39" s="37" t="s">
        <v>2307</v>
      </c>
      <c r="F39" s="37" t="s">
        <v>1555</v>
      </c>
      <c r="G39" s="34"/>
    </row>
    <row r="40" spans="1:7" ht="51.45">
      <c r="A40" s="357"/>
      <c r="B40" s="171">
        <v>4.01</v>
      </c>
      <c r="C40" s="181" t="s">
        <v>1554</v>
      </c>
      <c r="D40" s="39" t="s">
        <v>2367</v>
      </c>
      <c r="E40" s="37" t="s">
        <v>2321</v>
      </c>
      <c r="F40" s="37" t="s">
        <v>2326</v>
      </c>
      <c r="G40" s="34"/>
    </row>
    <row r="41" spans="1:7" ht="51.45">
      <c r="A41" s="357"/>
      <c r="B41" s="171" t="s">
        <v>2354</v>
      </c>
      <c r="C41" s="181" t="s">
        <v>1554</v>
      </c>
      <c r="D41" s="39" t="s">
        <v>2366</v>
      </c>
      <c r="E41" s="37" t="s">
        <v>2357</v>
      </c>
      <c r="F41" s="37" t="s">
        <v>2355</v>
      </c>
      <c r="G41" s="34"/>
    </row>
    <row r="42" spans="1:7" ht="51.45">
      <c r="A42" s="357"/>
      <c r="B42" s="171" t="s">
        <v>2399</v>
      </c>
      <c r="C42" s="181" t="s">
        <v>1554</v>
      </c>
      <c r="D42" s="39" t="s">
        <v>2406</v>
      </c>
      <c r="E42" s="37" t="s">
        <v>2356</v>
      </c>
      <c r="F42" s="37" t="s">
        <v>2400</v>
      </c>
      <c r="G42" s="34"/>
    </row>
    <row r="43" spans="1:7" ht="113.15">
      <c r="A43" s="357"/>
      <c r="B43" s="193">
        <v>4.0999999999999996</v>
      </c>
      <c r="C43" s="181" t="s">
        <v>2405</v>
      </c>
      <c r="D43" s="194">
        <v>42867</v>
      </c>
      <c r="E43" s="202" t="s">
        <v>2408</v>
      </c>
      <c r="F43" s="37" t="s">
        <v>2407</v>
      </c>
      <c r="G43" s="34"/>
    </row>
    <row r="44" spans="1:7" ht="72">
      <c r="A44" s="357"/>
      <c r="B44" s="193">
        <v>4.2</v>
      </c>
      <c r="C44" s="181" t="s">
        <v>2405</v>
      </c>
      <c r="D44" s="194">
        <v>42704</v>
      </c>
      <c r="E44" s="202" t="s">
        <v>2625</v>
      </c>
      <c r="F44" s="37" t="s">
        <v>2598</v>
      </c>
      <c r="G44" s="34"/>
    </row>
    <row r="45" spans="1:7" ht="133.75">
      <c r="A45" s="357"/>
      <c r="B45" s="243">
        <v>5</v>
      </c>
      <c r="C45" s="181" t="s">
        <v>2405</v>
      </c>
      <c r="D45" s="194">
        <v>42867</v>
      </c>
      <c r="E45" s="202" t="s">
        <v>13032</v>
      </c>
      <c r="F45" s="37" t="s">
        <v>12754</v>
      </c>
      <c r="G45" s="34"/>
    </row>
    <row r="46" spans="1:7" ht="41.15">
      <c r="A46" s="357"/>
      <c r="B46" s="193">
        <v>5.01</v>
      </c>
      <c r="C46" s="181" t="s">
        <v>2405</v>
      </c>
      <c r="D46" s="194">
        <v>42907</v>
      </c>
      <c r="E46" s="202" t="s">
        <v>13052</v>
      </c>
      <c r="F46" s="37" t="s">
        <v>12754</v>
      </c>
      <c r="G46" s="34"/>
    </row>
    <row r="47" spans="1:7" ht="61.75">
      <c r="A47" s="357"/>
      <c r="B47" s="193">
        <v>5.0999999999999996</v>
      </c>
      <c r="C47" s="181" t="s">
        <v>2405</v>
      </c>
      <c r="D47" s="194">
        <v>43070</v>
      </c>
      <c r="E47" s="202" t="s">
        <v>13247</v>
      </c>
      <c r="F47" s="37" t="s">
        <v>13248</v>
      </c>
      <c r="G47" s="34"/>
    </row>
    <row r="48" spans="1:7" ht="51.45">
      <c r="A48" s="357"/>
      <c r="B48" s="193">
        <v>5.1100000000000003</v>
      </c>
      <c r="C48" s="181" t="s">
        <v>13489</v>
      </c>
      <c r="D48" s="194">
        <v>43217</v>
      </c>
      <c r="E48" s="202" t="s">
        <v>13617</v>
      </c>
      <c r="F48" s="37" t="s">
        <v>13523</v>
      </c>
      <c r="G48" s="34"/>
    </row>
    <row r="49" spans="1:7" ht="51.45">
      <c r="A49" s="357"/>
      <c r="B49" s="193">
        <v>5.12</v>
      </c>
      <c r="C49" s="181" t="s">
        <v>13489</v>
      </c>
      <c r="D49" s="194">
        <v>43581</v>
      </c>
      <c r="E49" s="202" t="s">
        <v>13617</v>
      </c>
      <c r="F49" s="37" t="s">
        <v>14191</v>
      </c>
      <c r="G49" s="34"/>
    </row>
    <row r="50" spans="1:7" ht="72">
      <c r="A50" s="357"/>
      <c r="B50" s="243">
        <v>6</v>
      </c>
      <c r="C50" s="181" t="s">
        <v>13489</v>
      </c>
      <c r="D50" s="194">
        <v>43964</v>
      </c>
      <c r="E50" s="202" t="s">
        <v>14434</v>
      </c>
      <c r="F50" s="37" t="s">
        <v>14205</v>
      </c>
      <c r="G50" s="34"/>
    </row>
    <row r="51" spans="1:7" ht="41.15">
      <c r="A51" s="357"/>
      <c r="B51" s="193">
        <v>6.01</v>
      </c>
      <c r="C51" s="181" t="s">
        <v>13489</v>
      </c>
      <c r="D51" s="194">
        <v>43970</v>
      </c>
      <c r="E51" s="202" t="s">
        <v>15504</v>
      </c>
      <c r="F51" s="202" t="s">
        <v>14205</v>
      </c>
      <c r="G51" s="34"/>
    </row>
    <row r="52" spans="1:7" ht="12.9" thickBot="1">
      <c r="A52" s="358"/>
      <c r="B52" s="359" t="str">
        <f ca="1">OFFSET(L!$C$1,MATCH("General"&amp;"Cpy",L!$A:$A,0)-1,SL,,)</f>
        <v>© 2020 Responsible Minerals Initiative. All rights reserved.</v>
      </c>
      <c r="C52" s="359"/>
      <c r="D52" s="359"/>
      <c r="E52" s="359"/>
      <c r="F52" s="359"/>
      <c r="G52" s="35"/>
    </row>
    <row r="53" spans="1:7" ht="12.9"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B26:B36"/>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6328125" defaultRowHeight="12.45"/>
  <cols>
    <col min="1" max="1" width="20.59765625" style="76" customWidth="1"/>
    <col min="2" max="2" width="57.1328125" style="76" customWidth="1"/>
    <col min="3" max="16384" width="8.863281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6328125" defaultRowHeight="12.45"/>
  <cols>
    <col min="1" max="1" width="11.1328125" customWidth="1"/>
    <col min="2" max="2" width="25.730468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6328125" defaultRowHeight="12.4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60">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0">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650000000000006"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5">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4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defaultColWidth="8.86328125" defaultRowHeight="12.45"/>
  <cols>
    <col min="1" max="1" width="1.59765625" style="113" customWidth="1"/>
    <col min="2" max="2" width="35.59765625" style="113" customWidth="1"/>
    <col min="3" max="3" width="105.59765625" style="113" customWidth="1"/>
    <col min="4" max="5" width="1.59765625" style="113" customWidth="1"/>
    <col min="6" max="6" width="4.59765625" style="113" customWidth="1"/>
    <col min="7" max="7" width="4.86328125" style="113" customWidth="1"/>
    <col min="8" max="16384" width="8.86328125" style="113"/>
  </cols>
  <sheetData>
    <row r="1" spans="1:5" ht="12.9"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4"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5"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2.9" thickBot="1">
      <c r="A33" s="88"/>
      <c r="B33" s="185"/>
      <c r="C33" s="185"/>
      <c r="D33" s="377"/>
    </row>
    <row r="34" spans="1:4" ht="12.9" thickTop="1"/>
  </sheetData>
  <sheetProtection algorithmName="SHA-512" hashValue="xUnC40fcpiYANmF0d82kYNDEEyFdDZO49VkIsRCd29C5YPSMFSXM+6rMOoCm/vf3IJy/rzDki7fI+u4ZRYfN8A==" saltValue="OoCYQyEJvWxf0U6Q7hbbLA==" spinCount="100000" sheet="1" objects="1" scenarios="1"/>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2" zoomScalePageLayoutView="70" workbookViewId="0">
      <selection activeCell="Y3" sqref="Y3"/>
    </sheetView>
  </sheetViews>
  <sheetFormatPr defaultColWidth="8.86328125" defaultRowHeight="12.45"/>
  <cols>
    <col min="1" max="1" width="1.86328125" customWidth="1"/>
    <col min="2" max="2" width="83.1328125" customWidth="1"/>
    <col min="3" max="3" width="1.59765625" customWidth="1"/>
    <col min="4" max="5" width="16.59765625" customWidth="1"/>
    <col min="6" max="6" width="1.59765625" customWidth="1"/>
    <col min="7" max="9" width="16.59765625" customWidth="1"/>
    <col min="10" max="10" width="17.86328125" customWidth="1"/>
    <col min="11" max="11" width="1.59765625" customWidth="1"/>
    <col min="12" max="12" width="3.59765625" style="113" hidden="1" customWidth="1"/>
    <col min="13" max="15" width="4.86328125" style="113" hidden="1" customWidth="1"/>
    <col min="16" max="23" width="9.1328125" hidden="1" customWidth="1"/>
    <col min="24" max="24" width="9.1328125" customWidth="1"/>
  </cols>
  <sheetData>
    <row r="1" spans="1:34" ht="15.45"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4"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15506</v>
      </c>
      <c r="K3" s="47"/>
      <c r="L3" s="139"/>
      <c r="M3" s="130"/>
      <c r="N3" s="130"/>
      <c r="O3" s="131"/>
      <c r="P3" s="144">
        <f>MATCH($D$3,LN,0)</f>
        <v>1</v>
      </c>
    </row>
    <row r="4" spans="1:34" ht="15">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5">
      <c r="A8" s="49"/>
      <c r="B8" s="86" t="str">
        <f ca="1">OFFSET(L!$C$1,MATCH("Declaration"&amp;ADDRESS(ROW(),COLUMN(),4),L!$A:$A,0)-1,SL,,)</f>
        <v>Company Name (*):</v>
      </c>
      <c r="C8" s="89"/>
      <c r="D8" s="406" t="s">
        <v>15507</v>
      </c>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5">
      <c r="A9" s="49"/>
      <c r="B9" s="86" t="str">
        <f ca="1">OFFSET(L!$C$1,MATCH("Declaration"&amp;ADDRESS(ROW(),COLUMN(),4),L!$A:$A,0)-1,SL,,)</f>
        <v>Declaration Scope or Class (*):</v>
      </c>
      <c r="C9" s="89"/>
      <c r="D9" s="415" t="s">
        <v>504</v>
      </c>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 customHeight="1">
      <c r="A10" s="49"/>
      <c r="B10" s="419" t="str">
        <f ca="1">OFFSET(L!$C$1,MATCH("Declaration"&amp;ADDRESS(ROW(),COLUMN(),4)&amp;LEFT($D$9,1),L!$A:$A,0)-1,SL,,)</f>
        <v>Description of Scope:</v>
      </c>
      <c r="C10" s="151"/>
      <c r="D10" s="410" t="s">
        <v>15508</v>
      </c>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
      <c r="A12" s="49"/>
      <c r="B12" s="51" t="str">
        <f ca="1">OFFSET(L!$C$1,MATCH("Declaration"&amp;ADDRESS(ROW(),COLUMN(),4),L!$A:$A,0)-1,SL,,)</f>
        <v>Company Unique ID:</v>
      </c>
      <c r="C12" s="90"/>
      <c r="D12" s="392" t="s">
        <v>15509</v>
      </c>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
      <c r="A13" s="49"/>
      <c r="B13" s="51" t="str">
        <f ca="1">OFFSET(L!$C$1,MATCH("Declaration"&amp;ADDRESS(ROW(),COLUMN(),4),L!$A:$A,0)-1,SL,,)</f>
        <v>Company Unique ID Authority:</v>
      </c>
      <c r="C13" s="90"/>
      <c r="D13" s="392" t="s">
        <v>15510</v>
      </c>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
      <c r="A14" s="49"/>
      <c r="B14" s="51" t="str">
        <f ca="1">OFFSET(L!$C$1,MATCH("Declaration"&amp;ADDRESS(ROW(),COLUMN(),4),L!$A:$A,0)-1,SL,,)</f>
        <v>Address:</v>
      </c>
      <c r="C14" s="90"/>
      <c r="D14" s="392" t="s">
        <v>15511</v>
      </c>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
      <c r="A15" s="49"/>
      <c r="B15" s="51" t="str">
        <f ca="1">OFFSET(L!$C$1,MATCH("Declaration"&amp;ADDRESS(ROW(),COLUMN(),4),L!$A:$A,0)-1,SL,,)</f>
        <v>Contact Name (*):</v>
      </c>
      <c r="C15" s="90"/>
      <c r="D15" s="392" t="s">
        <v>15512</v>
      </c>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
      <c r="A16" s="49"/>
      <c r="B16" s="51" t="str">
        <f ca="1">OFFSET(L!$C$1,MATCH("Declaration"&amp;ADDRESS(ROW(),COLUMN(),4),L!$A:$A,0)-1,SL,,)</f>
        <v>Email – Contact (*):</v>
      </c>
      <c r="C16" s="90"/>
      <c r="D16" s="421" t="s">
        <v>15513</v>
      </c>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
      <c r="A17" s="49"/>
      <c r="B17" s="51" t="str">
        <f ca="1">OFFSET(L!$C$1,MATCH("Declaration"&amp;ADDRESS(ROW(),COLUMN(),4),L!$A:$A,0)-1,SL,,)</f>
        <v>Phone – Contact (*):</v>
      </c>
      <c r="C17" s="90"/>
      <c r="D17" s="392" t="s">
        <v>15514</v>
      </c>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75">
      <c r="A18" s="49"/>
      <c r="B18" s="51" t="str">
        <f ca="1">OFFSET(L!$C$1,MATCH("Declaration"&amp;ADDRESS(ROW(),COLUMN(),4),L!$A:$A,0)-1,SL,,)</f>
        <v>Authorizer (*):</v>
      </c>
      <c r="C18" s="90"/>
      <c r="D18" s="392" t="s">
        <v>15512</v>
      </c>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75">
      <c r="A19" s="49"/>
      <c r="B19" s="51" t="str">
        <f ca="1">OFFSET(L!$C$1,MATCH("Declaration"&amp;ADDRESS(ROW(),COLUMN(),4),L!$A:$A,0)-1,SL,,)</f>
        <v>Title - Authorizer:</v>
      </c>
      <c r="C19" s="90"/>
      <c r="D19" s="392" t="s">
        <v>15515</v>
      </c>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75">
      <c r="A20" s="49"/>
      <c r="B20" s="51" t="str">
        <f ca="1">OFFSET(L!$C$1,MATCH("Declaration"&amp;ADDRESS(ROW(),COLUMN(),4),L!$A:$A,0)-1,SL,,)</f>
        <v>Email - Authorizer (*):</v>
      </c>
      <c r="C20" s="90"/>
      <c r="D20" s="421" t="s">
        <v>15513</v>
      </c>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
      <c r="A21" s="49"/>
      <c r="B21" s="51" t="str">
        <f ca="1">OFFSET(L!$C$1,MATCH("Declaration"&amp;ADDRESS(ROW(),COLUMN(),4),L!$A:$A,0)-1,SL,,)</f>
        <v>Phone - Authorizer:</v>
      </c>
      <c r="C21" s="163"/>
      <c r="D21" s="386" t="s">
        <v>15514</v>
      </c>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600000000000001">
      <c r="A22" s="49"/>
      <c r="B22" s="51" t="str">
        <f ca="1">OFFSET(L!$C$1,MATCH("Declaration"&amp;ADDRESS(ROW(),COLUMN(),4),L!$A:$A,0)-1,SL,,)</f>
        <v>Effective Date (*):</v>
      </c>
      <c r="C22" s="91"/>
      <c r="D22" s="389">
        <v>44033</v>
      </c>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600000000000001">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75">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7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7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75">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600000000000001">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1</v>
      </c>
      <c r="Q31" s="56" t="str">
        <f>IF(P31=4,""," (*)")</f>
        <v xml:space="preserve"> (*)</v>
      </c>
      <c r="R31" s="12"/>
      <c r="S31" s="12"/>
      <c r="T31" s="12"/>
      <c r="U31" s="12"/>
      <c r="V31" s="12"/>
      <c r="W31" s="12"/>
      <c r="X31" s="12"/>
      <c r="Y31" s="12"/>
      <c r="Z31" s="12"/>
      <c r="AA31" s="12"/>
      <c r="AB31" s="12"/>
      <c r="AC31" s="12"/>
      <c r="AD31" s="12"/>
      <c r="AE31" s="12"/>
      <c r="AF31" s="12"/>
      <c r="AG31" s="12"/>
      <c r="AH31" s="12"/>
    </row>
    <row r="32" spans="1:34" ht="22.75">
      <c r="A32" s="52"/>
      <c r="B32" s="51" t="str">
        <f ca="1">B26</f>
        <v xml:space="preserve">Tantalum  </v>
      </c>
      <c r="C32" s="13"/>
      <c r="D32" s="395"/>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7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7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75">
      <c r="A35" s="52"/>
      <c r="B35" s="51" t="str">
        <f ca="1">B29</f>
        <v>Tungsten  (*)</v>
      </c>
      <c r="C35" s="13"/>
      <c r="D35" s="378" t="s">
        <v>498</v>
      </c>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600000000000001">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5"/>
      <c r="I37" s="425"/>
      <c r="J37" s="425"/>
      <c r="K37" s="47"/>
      <c r="L37" s="136" t="s">
        <v>1266</v>
      </c>
      <c r="M37" s="130"/>
      <c r="N37" s="130"/>
      <c r="O37" s="131"/>
      <c r="P37" s="56">
        <f>COUNTIF(D$26:D$29,"No")+COUNTIF(D$32:D$35,"No")</f>
        <v>1</v>
      </c>
      <c r="Q37" s="56" t="str">
        <f>IF(P37&gt;3,""," (*)")</f>
        <v xml:space="preserve"> (*)</v>
      </c>
      <c r="R37" s="12"/>
      <c r="S37" s="12"/>
      <c r="T37" s="12"/>
      <c r="U37" s="12"/>
      <c r="V37" s="12"/>
      <c r="W37" s="12"/>
      <c r="X37" s="12"/>
      <c r="Y37" s="12"/>
      <c r="Z37" s="12"/>
      <c r="AA37" s="12"/>
      <c r="AB37" s="12"/>
      <c r="AC37" s="12"/>
      <c r="AD37" s="12"/>
      <c r="AE37" s="12"/>
      <c r="AF37" s="12"/>
      <c r="AG37" s="12"/>
      <c r="AH37" s="12"/>
    </row>
    <row r="38" spans="1:34" ht="22.75">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75">
      <c r="A39" s="52"/>
      <c r="B39" s="51" t="str">
        <f ca="1">OFFSET(L!$C$1,MATCH("Declaration"&amp;ADDRESS(ROW(),COLUMN(),4),L!$A:$A,0)-1,SL,,)&amp;P39</f>
        <v>Tin  (*)</v>
      </c>
      <c r="C39" s="13"/>
      <c r="D39" s="378" t="s">
        <v>499</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75">
      <c r="A40" s="52"/>
      <c r="B40" s="51" t="str">
        <f ca="1">OFFSET(L!$C$1,MATCH("Declaration"&amp;ADDRESS(ROW(),COLUMN(),4),L!$A:$A,0)-1,SL,,)&amp;P40</f>
        <v>Gold  (*)</v>
      </c>
      <c r="C40" s="13"/>
      <c r="D40" s="378" t="s">
        <v>499</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75">
      <c r="A41" s="52"/>
      <c r="B41" s="51" t="str">
        <f ca="1">OFFSET(L!$C$1,MATCH("Declaration"&amp;ADDRESS(ROW(),COLUMN(),4),L!$A:$A,0)-1,SL,,)&amp;P41</f>
        <v>Tungsten  (*)</v>
      </c>
      <c r="C41" s="13"/>
      <c r="D41" s="378" t="s">
        <v>499</v>
      </c>
      <c r="E41" s="379"/>
      <c r="F41" s="58"/>
      <c r="G41" s="380"/>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600000000000001">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1</v>
      </c>
      <c r="Q43" s="56" t="str">
        <f>IF(P43&gt;3,""," (*)")</f>
        <v xml:space="preserve"> (*)</v>
      </c>
      <c r="R43" s="12"/>
      <c r="S43" s="12"/>
      <c r="T43" s="12"/>
      <c r="U43" s="12"/>
      <c r="V43" s="12"/>
      <c r="W43" s="12"/>
      <c r="X43" s="12"/>
      <c r="Y43" s="12"/>
      <c r="Z43" s="12"/>
      <c r="AA43" s="12"/>
      <c r="AB43" s="12"/>
      <c r="AC43" s="12"/>
      <c r="AD43" s="12"/>
      <c r="AE43" s="12"/>
      <c r="AF43" s="12"/>
      <c r="AG43" s="12"/>
      <c r="AH43" s="12"/>
    </row>
    <row r="44" spans="1:34" ht="23.15"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5" customHeight="1">
      <c r="A45" s="52"/>
      <c r="B45" s="51" t="str">
        <f ca="1">OFFSET(L!$C$1,MATCH("Declaration"&amp;ADDRESS(ROW(),COLUMN(),4),L!$A:$A,0)-1,SL,,)&amp;P45</f>
        <v>Tin  (*)</v>
      </c>
      <c r="C45" s="13"/>
      <c r="D45" s="378" t="s">
        <v>499</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5" customHeight="1">
      <c r="A46" s="52"/>
      <c r="B46" s="51" t="str">
        <f ca="1">OFFSET(L!$C$1,MATCH("Declaration"&amp;ADDRESS(ROW(),COLUMN(),4),L!$A:$A,0)-1,SL,,)&amp;P46</f>
        <v>Gold  (*)</v>
      </c>
      <c r="C46" s="13"/>
      <c r="D46" s="378" t="s">
        <v>499</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5" customHeight="1">
      <c r="A47" s="52"/>
      <c r="B47" s="51" t="str">
        <f ca="1">OFFSET(L!$C$1,MATCH("Declaration"&amp;ADDRESS(ROW(),COLUMN(),4),L!$A:$A,0)-1,SL,,)&amp;P47</f>
        <v>Tungsten  (*)</v>
      </c>
      <c r="C47" s="13"/>
      <c r="D47" s="378" t="s">
        <v>499</v>
      </c>
      <c r="E47" s="379"/>
      <c r="F47" s="58"/>
      <c r="G47" s="380"/>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75">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7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7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75">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600000000000001">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75">
      <c r="A56" s="52"/>
      <c r="B56" s="51" t="str">
        <f ca="1">B38</f>
        <v xml:space="preserve">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75">
      <c r="A57" s="52"/>
      <c r="B57" s="51" t="str">
        <f ca="1">B39</f>
        <v>Tin  (*)</v>
      </c>
      <c r="C57" s="46"/>
      <c r="D57" s="383">
        <v>1</v>
      </c>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75">
      <c r="A58" s="52"/>
      <c r="B58" s="51" t="str">
        <f ca="1">B40</f>
        <v>Gold  (*)</v>
      </c>
      <c r="C58" s="46"/>
      <c r="D58" s="383">
        <v>1</v>
      </c>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75">
      <c r="A59" s="52"/>
      <c r="B59" s="51" t="str">
        <f ca="1">B41</f>
        <v>Tungsten  (*)</v>
      </c>
      <c r="C59" s="46"/>
      <c r="D59" s="383">
        <v>1</v>
      </c>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9">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75">
      <c r="A62" s="52"/>
      <c r="B62" s="51" t="str">
        <f ca="1">B38</f>
        <v xml:space="preserve">Tantalum  </v>
      </c>
      <c r="C62" s="13"/>
      <c r="D62" s="395"/>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75">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75">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75">
      <c r="A65" s="52"/>
      <c r="B65" s="51" t="str">
        <f ca="1">B41</f>
        <v>Tungsten  (*)</v>
      </c>
      <c r="C65" s="13"/>
      <c r="D65" s="378" t="s">
        <v>498</v>
      </c>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9">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75">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7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7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75">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4"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499</v>
      </c>
      <c r="E77" s="379"/>
      <c r="F77" s="68"/>
      <c r="G77" s="397"/>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12721</v>
      </c>
      <c r="E83" s="379"/>
      <c r="F83" s="68"/>
      <c r="G83" s="380" t="s">
        <v>15516</v>
      </c>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5" t="s">
        <v>498</v>
      </c>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4"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45"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4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15443</v>
      </c>
    </row>
    <row r="106" spans="2:2" ht="15" hidden="1">
      <c r="B106" s="292" t="s">
        <v>12721</v>
      </c>
    </row>
    <row r="107" spans="2:2" ht="15" hidden="1">
      <c r="B107" s="292" t="s">
        <v>499</v>
      </c>
    </row>
    <row r="108" spans="2:2" ht="15" hidden="1">
      <c r="B108" s="292" t="s">
        <v>14353</v>
      </c>
    </row>
    <row r="109" spans="2:2" ht="15" hidden="1">
      <c r="B109" s="292" t="s">
        <v>14355</v>
      </c>
    </row>
    <row r="110" spans="2:2" ht="15" hidden="1">
      <c r="B110" s="292" t="s">
        <v>14356</v>
      </c>
    </row>
    <row r="111" spans="2:2" ht="1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77" priority="122" stopIfTrue="1">
      <formula>AND(OR($D$26="No",AND($D$26="Yes",$D$32="No")),OR($D$27="No",AND($D$27="Yes",$D$33="No")),OR($D$28="No",AND($D$28="Yes",$D$34="No")),OR($D$29="No",AND($D$29="Yes",$D$35="No")))</formula>
    </cfRule>
    <cfRule type="expression" dxfId="176" priority="123" stopIfTrue="1">
      <formula>IF(D75="",TRUE)</formula>
    </cfRule>
  </conditionalFormatting>
  <conditionalFormatting sqref="G77:J77">
    <cfRule type="expression" dxfId="175" priority="94" stopIfTrue="1">
      <formula>IF(AND($D$77="Yes",$G$77=""),TRUE)</formula>
    </cfRule>
  </conditionalFormatting>
  <conditionalFormatting sqref="D8:J8">
    <cfRule type="expression" dxfId="170" priority="188" stopIfTrue="1">
      <formula>IF($D$8="",TRUE)</formula>
    </cfRule>
  </conditionalFormatting>
  <conditionalFormatting sqref="D9:G9">
    <cfRule type="expression" dxfId="169" priority="189" stopIfTrue="1">
      <formula>IF($D$9="",TRUE)</formula>
    </cfRule>
  </conditionalFormatting>
  <conditionalFormatting sqref="D15:J15">
    <cfRule type="expression" dxfId="168" priority="190" stopIfTrue="1">
      <formula>IF($D$15="",TRUE)</formula>
    </cfRule>
  </conditionalFormatting>
  <conditionalFormatting sqref="D16:J16">
    <cfRule type="expression" dxfId="167" priority="191" stopIfTrue="1">
      <formula>IF($D$16="",TRUE)</formula>
    </cfRule>
  </conditionalFormatting>
  <conditionalFormatting sqref="D17:J17">
    <cfRule type="expression" dxfId="166" priority="192" stopIfTrue="1">
      <formula>IF($D$17="",TRUE)</formula>
    </cfRule>
  </conditionalFormatting>
  <conditionalFormatting sqref="D18:J18">
    <cfRule type="expression" dxfId="165" priority="193" stopIfTrue="1">
      <formula>IF($D$18="",TRUE)</formula>
    </cfRule>
  </conditionalFormatting>
  <conditionalFormatting sqref="D22:E22">
    <cfRule type="expression" dxfId="164" priority="196" stopIfTrue="1">
      <formula>IF($D$22="",TRUE)</formula>
    </cfRule>
  </conditionalFormatting>
  <conditionalFormatting sqref="D32:E32">
    <cfRule type="expression" dxfId="159" priority="179" stopIfTrue="1">
      <formula>$P$26=""</formula>
    </cfRule>
  </conditionalFormatting>
  <conditionalFormatting sqref="D32:E32">
    <cfRule type="expression" dxfId="158" priority="92" stopIfTrue="1">
      <formula>IF(AND(OR($D$26="Yes",$D$26=""),$D$32=""),1,0)</formula>
    </cfRule>
  </conditionalFormatting>
  <conditionalFormatting sqref="D38 D50 D56 D62 D68">
    <cfRule type="expression" dxfId="157" priority="88" stopIfTrue="1">
      <formula>$P$32=""</formula>
    </cfRule>
  </conditionalFormatting>
  <conditionalFormatting sqref="D63">
    <cfRule type="expression" dxfId="156" priority="87" stopIfTrue="1">
      <formula>$P$33=""</formula>
    </cfRule>
  </conditionalFormatting>
  <conditionalFormatting sqref="D38:E38 D50:E50 D56:E56 D62:E62 D68:E68">
    <cfRule type="expression" dxfId="152" priority="90" stopIfTrue="1">
      <formula>$P$26=""</formula>
    </cfRule>
    <cfRule type="expression" dxfId="151" priority="91" stopIfTrue="1">
      <formula>IF(AND(OR($D$26="Yes",$D$26=""),D38=""),1,0)</formula>
    </cfRule>
  </conditionalFormatting>
  <conditionalFormatting sqref="G85:J85">
    <cfRule type="expression" dxfId="150" priority="84" stopIfTrue="1">
      <formula>IF(AND($D$85="Yes, using other format (describe)",$G$85=""),TRUE)</formula>
    </cfRule>
  </conditionalFormatting>
  <conditionalFormatting sqref="D63:E63">
    <cfRule type="expression" dxfId="149" priority="197" stopIfTrue="1">
      <formula>$P$39=""</formula>
    </cfRule>
    <cfRule type="expression" dxfId="148" priority="198" stopIfTrue="1">
      <formula>IF(AND(OR($D$27="Yes",$D$27=""),D63=""),1,0)</formula>
    </cfRule>
  </conditionalFormatting>
  <conditionalFormatting sqref="D20:J20">
    <cfRule type="expression" dxfId="142" priority="72" stopIfTrue="1">
      <formula>IF($D$20="",TRUE)</formula>
    </cfRule>
  </conditionalFormatting>
  <conditionalFormatting sqref="D44">
    <cfRule type="expression" dxfId="139" priority="64" stopIfTrue="1">
      <formula>$P$32=""</formula>
    </cfRule>
  </conditionalFormatting>
  <conditionalFormatting sqref="D44:E44">
    <cfRule type="expression" dxfId="134" priority="65" stopIfTrue="1">
      <formula>$P$26=""</formula>
    </cfRule>
    <cfRule type="expression" dxfId="133" priority="66" stopIfTrue="1">
      <formula>IF(AND(OR($D$26="Yes",$D$26=""),D44=""),1,0)</formula>
    </cfRule>
  </conditionalFormatting>
  <conditionalFormatting sqref="D10:J10">
    <cfRule type="expression" dxfId="75" priority="58" stopIfTrue="1">
      <formula>IF($D$9=$Q$9,TRUE)</formula>
    </cfRule>
    <cfRule type="expression" dxfId="74" priority="59" stopIfTrue="1">
      <formula>IF(AND($D$10="",$D$9=$R$9),TRUE)</formula>
    </cfRule>
  </conditionalFormatting>
  <conditionalFormatting sqref="D26:E26">
    <cfRule type="expression" dxfId="73" priority="55" stopIfTrue="1">
      <formula>IF($D$26="",TRUE)</formula>
    </cfRule>
  </conditionalFormatting>
  <conditionalFormatting sqref="D28:E28">
    <cfRule type="expression" dxfId="72" priority="56" stopIfTrue="1">
      <formula>IF($D$28="",TRUE)</formula>
    </cfRule>
  </conditionalFormatting>
  <conditionalFormatting sqref="D29:E29">
    <cfRule type="expression" dxfId="71" priority="57" stopIfTrue="1">
      <formula>IF($D$29="",TRUE)</formula>
    </cfRule>
  </conditionalFormatting>
  <conditionalFormatting sqref="D27:E27">
    <cfRule type="expression" dxfId="70" priority="54" stopIfTrue="1">
      <formula>IF($D$28="",TRUE)</formula>
    </cfRule>
  </conditionalFormatting>
  <conditionalFormatting sqref="D34:E34">
    <cfRule type="expression" dxfId="69" priority="52" stopIfTrue="1">
      <formula>$P$28=""</formula>
    </cfRule>
  </conditionalFormatting>
  <conditionalFormatting sqref="D34:E34">
    <cfRule type="expression" dxfId="68" priority="53" stopIfTrue="1">
      <formula>IF(AND(OR($D$28="Yes",$D$28=""),$D$34=""),1,0)</formula>
    </cfRule>
  </conditionalFormatting>
  <conditionalFormatting sqref="D34">
    <cfRule type="expression" dxfId="67" priority="50" stopIfTrue="1">
      <formula>$P$34=""</formula>
    </cfRule>
    <cfRule type="expression" dxfId="66" priority="51" stopIfTrue="1">
      <formula>IF(AND(OR($D$28="Yes",$D$28=""),D34=""),1,0)</formula>
    </cfRule>
  </conditionalFormatting>
  <conditionalFormatting sqref="D35:E35">
    <cfRule type="expression" dxfId="65" priority="48" stopIfTrue="1">
      <formula>$P$28=""</formula>
    </cfRule>
  </conditionalFormatting>
  <conditionalFormatting sqref="D35">
    <cfRule type="expression" dxfId="64" priority="47" stopIfTrue="1">
      <formula>$P$34=""</formula>
    </cfRule>
    <cfRule type="expression" dxfId="63" priority="49" stopIfTrue="1">
      <formula>IF(AND(OR($D$28="Yes",$D$28=""),D35=""),1,0)</formula>
    </cfRule>
  </conditionalFormatting>
  <conditionalFormatting sqref="D33:E33">
    <cfRule type="expression" dxfId="62" priority="45" stopIfTrue="1">
      <formula>$P$28=""</formula>
    </cfRule>
  </conditionalFormatting>
  <conditionalFormatting sqref="D33:E33">
    <cfRule type="expression" dxfId="61" priority="46" stopIfTrue="1">
      <formula>IF(AND(OR($D$28="Yes",$D$28=""),$D$34=""),1,0)</formula>
    </cfRule>
  </conditionalFormatting>
  <conditionalFormatting sqref="D33">
    <cfRule type="expression" dxfId="60" priority="43" stopIfTrue="1">
      <formula>$P$34=""</formula>
    </cfRule>
    <cfRule type="expression" dxfId="59" priority="44" stopIfTrue="1">
      <formula>IF(AND(OR($D$28="Yes",$D$28=""),D33=""),1,0)</formula>
    </cfRule>
  </conditionalFormatting>
  <conditionalFormatting sqref="D40:E40">
    <cfRule type="expression" dxfId="58" priority="41" stopIfTrue="1">
      <formula>$P$28=""</formula>
    </cfRule>
  </conditionalFormatting>
  <conditionalFormatting sqref="D40">
    <cfRule type="expression" dxfId="57" priority="40" stopIfTrue="1">
      <formula>$P$34=""</formula>
    </cfRule>
    <cfRule type="expression" dxfId="56" priority="42" stopIfTrue="1">
      <formula>IF(AND(OR($D$28="Yes",$D$28=""),D40=""),1,0)</formula>
    </cfRule>
  </conditionalFormatting>
  <conditionalFormatting sqref="D41:E41">
    <cfRule type="expression" dxfId="55" priority="38" stopIfTrue="1">
      <formula>$P$28=""</formula>
    </cfRule>
  </conditionalFormatting>
  <conditionalFormatting sqref="D41">
    <cfRule type="expression" dxfId="54" priority="37" stopIfTrue="1">
      <formula>$P$34=""</formula>
    </cfRule>
    <cfRule type="expression" dxfId="53" priority="39" stopIfTrue="1">
      <formula>IF(AND(OR($D$28="Yes",$D$28=""),D41=""),1,0)</formula>
    </cfRule>
  </conditionalFormatting>
  <conditionalFormatting sqref="D39:E39">
    <cfRule type="expression" dxfId="52" priority="35" stopIfTrue="1">
      <formula>$P$28=""</formula>
    </cfRule>
  </conditionalFormatting>
  <conditionalFormatting sqref="D39">
    <cfRule type="expression" dxfId="51" priority="34" stopIfTrue="1">
      <formula>$P$34=""</formula>
    </cfRule>
    <cfRule type="expression" dxfId="50" priority="36" stopIfTrue="1">
      <formula>IF(AND(OR($D$28="Yes",$D$28=""),D39=""),1,0)</formula>
    </cfRule>
  </conditionalFormatting>
  <conditionalFormatting sqref="D46:E46">
    <cfRule type="expression" dxfId="49" priority="32" stopIfTrue="1">
      <formula>$P$28=""</formula>
    </cfRule>
  </conditionalFormatting>
  <conditionalFormatting sqref="D46">
    <cfRule type="expression" dxfId="48" priority="31" stopIfTrue="1">
      <formula>$P$34=""</formula>
    </cfRule>
    <cfRule type="expression" dxfId="47" priority="33" stopIfTrue="1">
      <formula>IF(AND(OR($D$28="Yes",$D$28=""),D46=""),1,0)</formula>
    </cfRule>
  </conditionalFormatting>
  <conditionalFormatting sqref="D47:E47">
    <cfRule type="expression" dxfId="46" priority="29" stopIfTrue="1">
      <formula>$P$28=""</formula>
    </cfRule>
  </conditionalFormatting>
  <conditionalFormatting sqref="D47">
    <cfRule type="expression" dxfId="45" priority="28" stopIfTrue="1">
      <formula>$P$34=""</formula>
    </cfRule>
    <cfRule type="expression" dxfId="44" priority="30" stopIfTrue="1">
      <formula>IF(AND(OR($D$28="Yes",$D$28=""),D47=""),1,0)</formula>
    </cfRule>
  </conditionalFormatting>
  <conditionalFormatting sqref="D45:E45">
    <cfRule type="expression" dxfId="43" priority="26" stopIfTrue="1">
      <formula>$P$28=""</formula>
    </cfRule>
  </conditionalFormatting>
  <conditionalFormatting sqref="D45">
    <cfRule type="expression" dxfId="42" priority="25" stopIfTrue="1">
      <formula>$P$34=""</formula>
    </cfRule>
    <cfRule type="expression" dxfId="41" priority="27" stopIfTrue="1">
      <formula>IF(AND(OR($D$28="Yes",$D$28=""),D45=""),1,0)</formula>
    </cfRule>
  </conditionalFormatting>
  <conditionalFormatting sqref="D52:E52">
    <cfRule type="expression" dxfId="40" priority="23" stopIfTrue="1">
      <formula>$P$28=""</formula>
    </cfRule>
  </conditionalFormatting>
  <conditionalFormatting sqref="D52">
    <cfRule type="expression" dxfId="39" priority="22" stopIfTrue="1">
      <formula>$P$34=""</formula>
    </cfRule>
    <cfRule type="expression" dxfId="38" priority="24" stopIfTrue="1">
      <formula>IF(AND(OR($D$28="Yes",$D$28=""),D52=""),1,0)</formula>
    </cfRule>
  </conditionalFormatting>
  <conditionalFormatting sqref="D53:E53">
    <cfRule type="expression" dxfId="37" priority="20" stopIfTrue="1">
      <formula>$P$28=""</formula>
    </cfRule>
  </conditionalFormatting>
  <conditionalFormatting sqref="D53">
    <cfRule type="expression" dxfId="36" priority="19" stopIfTrue="1">
      <formula>$P$34=""</formula>
    </cfRule>
    <cfRule type="expression" dxfId="35" priority="21" stopIfTrue="1">
      <formula>IF(AND(OR($D$28="Yes",$D$28=""),D53=""),1,0)</formula>
    </cfRule>
  </conditionalFormatting>
  <conditionalFormatting sqref="D51:E51">
    <cfRule type="expression" dxfId="34" priority="17" stopIfTrue="1">
      <formula>$P$28=""</formula>
    </cfRule>
  </conditionalFormatting>
  <conditionalFormatting sqref="D51">
    <cfRule type="expression" dxfId="33" priority="16" stopIfTrue="1">
      <formula>$P$34=""</formula>
    </cfRule>
    <cfRule type="expression" dxfId="32" priority="18" stopIfTrue="1">
      <formula>IF(AND(OR($D$28="Yes",$D$28=""),D51=""),1,0)</formula>
    </cfRule>
  </conditionalFormatting>
  <conditionalFormatting sqref="D58:E59">
    <cfRule type="expression" dxfId="31" priority="14" stopIfTrue="1">
      <formula>$P$28=""</formula>
    </cfRule>
  </conditionalFormatting>
  <conditionalFormatting sqref="D58:D59">
    <cfRule type="expression" dxfId="30" priority="13" stopIfTrue="1">
      <formula>$P$34=""</formula>
    </cfRule>
    <cfRule type="expression" dxfId="29" priority="15" stopIfTrue="1">
      <formula>IF(AND(OR($D$28="Yes",$D$28=""),D58=""),1,0)</formula>
    </cfRule>
  </conditionalFormatting>
  <conditionalFormatting sqref="D57:E57">
    <cfRule type="expression" dxfId="28" priority="11" stopIfTrue="1">
      <formula>$P$28=""</formula>
    </cfRule>
  </conditionalFormatting>
  <conditionalFormatting sqref="D57">
    <cfRule type="expression" dxfId="27" priority="10" stopIfTrue="1">
      <formula>$P$34=""</formula>
    </cfRule>
    <cfRule type="expression" dxfId="26" priority="12" stopIfTrue="1">
      <formula>IF(AND(OR($D$28="Yes",$D$28=""),D57=""),1,0)</formula>
    </cfRule>
  </conditionalFormatting>
  <conditionalFormatting sqref="D64:D65">
    <cfRule type="expression" dxfId="25" priority="7" stopIfTrue="1">
      <formula>$P$33=""</formula>
    </cfRule>
  </conditionalFormatting>
  <conditionalFormatting sqref="D64:E65">
    <cfRule type="expression" dxfId="24" priority="8" stopIfTrue="1">
      <formula>$P$39=""</formula>
    </cfRule>
    <cfRule type="expression" dxfId="23" priority="9" stopIfTrue="1">
      <formula>IF(AND(OR($D$27="Yes",$D$27=""),D64=""),1,0)</formula>
    </cfRule>
  </conditionalFormatting>
  <conditionalFormatting sqref="D69">
    <cfRule type="expression" dxfId="22" priority="4" stopIfTrue="1">
      <formula>$P$33=""</formula>
    </cfRule>
  </conditionalFormatting>
  <conditionalFormatting sqref="D69:E69">
    <cfRule type="expression" dxfId="21" priority="5" stopIfTrue="1">
      <formula>$P$39=""</formula>
    </cfRule>
    <cfRule type="expression" dxfId="20" priority="6" stopIfTrue="1">
      <formula>IF(AND(OR($D$27="Yes",$D$27=""),D69=""),1,0)</formula>
    </cfRule>
  </conditionalFormatting>
  <conditionalFormatting sqref="D70:D71">
    <cfRule type="expression" dxfId="19" priority="1" stopIfTrue="1">
      <formula>$P$33=""</formula>
    </cfRule>
  </conditionalFormatting>
  <conditionalFormatting sqref="D70:E71">
    <cfRule type="expression" dxfId="18" priority="2" stopIfTrue="1">
      <formula>$P$39=""</formula>
    </cfRule>
    <cfRule type="expression" dxfId="17" priority="3" stopIfTrue="1">
      <formula>IF(AND(OR($D$27="Yes",$D$27=""),D70=""),1,0)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32" activePane="bottomLeft" state="frozen"/>
      <selection pane="bottomLeft" activeCell="D6" sqref="D6"/>
    </sheetView>
  </sheetViews>
  <sheetFormatPr defaultColWidth="8.86328125" defaultRowHeight="12.45"/>
  <cols>
    <col min="1" max="1" width="13.59765625" style="277" customWidth="1"/>
    <col min="2" max="2" width="13.3984375" style="282" customWidth="1"/>
    <col min="3" max="3" width="40.59765625" style="282" customWidth="1"/>
    <col min="4" max="4" width="30.59765625" style="282" customWidth="1"/>
    <col min="5" max="5" width="20.86328125" style="282" customWidth="1"/>
    <col min="6" max="7" width="13.86328125" style="282" customWidth="1"/>
    <col min="8" max="8" width="25.1328125" style="282" customWidth="1"/>
    <col min="9" max="9" width="24.1328125" style="282" customWidth="1"/>
    <col min="10" max="10" width="18.3984375" style="282" customWidth="1"/>
    <col min="11" max="11" width="27.3984375" style="282" customWidth="1"/>
    <col min="12" max="12" width="20.59765625" style="282" customWidth="1"/>
    <col min="13" max="13" width="35.1328125" style="282" customWidth="1"/>
    <col min="14" max="14" width="42.1328125" style="282" customWidth="1"/>
    <col min="15" max="15" width="32.1328125" style="282" customWidth="1"/>
    <col min="16" max="16" width="22.86328125" style="282" customWidth="1"/>
    <col min="17" max="17" width="43.59765625" style="282" customWidth="1"/>
    <col min="18" max="18" width="35.86328125" style="282" hidden="1" customWidth="1"/>
    <col min="19" max="20" width="17.86328125" style="282" hidden="1" customWidth="1"/>
    <col min="21" max="21" width="8.86328125" style="281" hidden="1" customWidth="1"/>
    <col min="22" max="22" width="6.1328125" style="281" hidden="1" customWidth="1"/>
    <col min="23" max="23" width="8.59765625" style="281" hidden="1" customWidth="1"/>
    <col min="24" max="24" width="8.86328125" style="281" hidden="1" customWidth="1"/>
    <col min="25" max="26" width="4.3984375" style="281" hidden="1" customWidth="1"/>
    <col min="27" max="27" width="4.3984375" style="282" hidden="1" customWidth="1"/>
    <col min="28" max="28" width="7.86328125" style="282" hidden="1" customWidth="1"/>
    <col min="29" max="33" width="4.3984375" style="282" hidden="1" customWidth="1"/>
    <col min="34" max="34" width="14.59765625" style="282" hidden="1" customWidth="1"/>
    <col min="35" max="39" width="8.86328125" style="282" customWidth="1"/>
    <col min="40" max="16384" width="8.86328125" style="282"/>
  </cols>
  <sheetData>
    <row r="1" spans="1:34" s="269" customFormat="1" ht="16"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6.6">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4"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60">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49999999999999" customHeight="1">
      <c r="A5" s="452" t="s">
        <v>700</v>
      </c>
      <c r="B5" s="451" t="s">
        <v>1153</v>
      </c>
      <c r="C5" s="452" t="s">
        <v>1251</v>
      </c>
      <c r="D5" s="283"/>
      <c r="E5" s="217" t="str">
        <f ca="1">IF(ISERROR($V5),"",OFFSET('Smelter Look-up'!$D$4,$V5-4,0)&amp;"")</f>
        <v>JAPAN</v>
      </c>
      <c r="F5" s="217" t="str">
        <f ca="1">IF(ISERROR($V5),"",OFFSET('Smelter Look-up'!$E$4,$V5-4,0))</f>
        <v>CID000807</v>
      </c>
      <c r="G5" s="217" t="str">
        <f ca="1">IF(C5=$X$4,"Enter smelter details",IF(ISERROR($V5),"",OFFSET('Smelter Look-up'!$F$4,$V5-4,0)))</f>
        <v>RMI</v>
      </c>
      <c r="H5" s="218">
        <f ca="1">IF(ISERROR($V5),"",OFFSET('Smelter Look-up'!$G$4,$V5-4,0))</f>
        <v>0</v>
      </c>
      <c r="I5" s="219" t="str">
        <f ca="1">IF(ISERROR($V5),"",OFFSET('Smelter Look-up'!$H$4,$V5-4,0))</f>
        <v>Soka</v>
      </c>
      <c r="J5" s="219" t="str">
        <f ca="1">IF(ISERROR($V5),"",OFFSET('Smelter Look-up'!$I$4,$V5-4,0))</f>
        <v>Saitama</v>
      </c>
      <c r="K5" s="273"/>
      <c r="L5" s="273"/>
      <c r="M5" s="273"/>
      <c r="N5" s="273"/>
      <c r="O5" s="273"/>
      <c r="P5" s="220"/>
      <c r="Q5" s="274"/>
      <c r="R5" s="217" t="str">
        <f ca="1">IF(ISERROR($V5),"",OFFSET('Smelter Look-up'!$C$4,$V5-4,0)&amp;"")</f>
        <v>Ishifuku Metal Industry Co., Ltd.</v>
      </c>
      <c r="S5" s="225" t="str">
        <f t="shared" ref="S5" ca="1" si="0">IF(B5="","",IF(ISERROR(MATCH($E5,CL,0)),"Unknown",INDIRECT("'C'!$A$"&amp;MATCH($E5,CL,0)+1)))</f>
        <v>JP</v>
      </c>
      <c r="T5" s="225" t="str">
        <f ca="1">IF(B5="","",IF(ISERROR(MATCH($J5,SorP!$B$1:$B$6230,0)),"",INDIRECT("'SorP'!$A$"&amp;MATCH($J5,SorP!$B$1:$B$6230,0))))</f>
        <v>JP-11</v>
      </c>
      <c r="U5" s="241"/>
      <c r="V5" s="275">
        <f>IF(C5="",NA(),MATCH($B5&amp;$C5,'Smelter Look-up'!$J:$J,0))</f>
        <v>107</v>
      </c>
      <c r="W5" s="276"/>
      <c r="X5" s="276">
        <f t="shared" ref="X5" ca="1" si="1">IF(AND(C5="Smelter not listed",OR(LEN(D5)=0,LEN(E5)=0)),1,0)</f>
        <v>0</v>
      </c>
      <c r="Y5" s="276"/>
      <c r="Z5" s="276"/>
      <c r="AB5" s="278" t="str">
        <f t="shared" ref="AB5" si="2">B5&amp;C5</f>
        <v>GoldIshifuku Metal Industry Co., Ltd.</v>
      </c>
    </row>
    <row r="6" spans="1:34" s="277" customFormat="1" ht="20.149999999999999" customHeight="1">
      <c r="A6" s="452" t="s">
        <v>708</v>
      </c>
      <c r="B6" s="217" t="str">
        <f ca="1">IF(LEN(A6)=0,"",INDEX('Smelter Look-up'!$A:$A,MATCH($A6,'Smelter Look-up'!$E:$E,0)))</f>
        <v>Gold</v>
      </c>
      <c r="C6" s="221" t="str">
        <f ca="1">IF(LEN(A6)=0,"",INDEX('Smelter Look-up'!$C:$C,MATCH($A6,'Smelter Look-up'!$E:$E,0)))</f>
        <v>JX Nippon Mining &amp; Metals Co., Ltd.</v>
      </c>
      <c r="D6" s="452"/>
      <c r="E6" s="217" t="str">
        <f ca="1">IF(ISERROR($V6),"",OFFSET('Smelter Look-up'!$D$4,$V6-4,0)&amp;"")</f>
        <v>JAPAN</v>
      </c>
      <c r="F6" s="217" t="str">
        <f ca="1">IF(ISERROR($V6),"",OFFSET('Smelter Look-up'!$E$4,$V6-4,0))</f>
        <v>CID000937</v>
      </c>
      <c r="G6" s="217" t="str">
        <f ca="1">IF(C6=$X$4,"Enter smelter details",IF(ISERROR($V6),"",OFFSET('Smelter Look-up'!$F$4,$V6-4,0)))</f>
        <v>RMI</v>
      </c>
      <c r="H6" s="218">
        <f ca="1">IF(ISERROR($V6),"",OFFSET('Smelter Look-up'!$G$4,$V6-4,0))</f>
        <v>0</v>
      </c>
      <c r="I6" s="219" t="str">
        <f ca="1">IF(ISERROR($V6),"",OFFSET('Smelter Look-up'!$H$4,$V6-4,0))</f>
        <v>Ōita</v>
      </c>
      <c r="J6" s="219" t="str">
        <f ca="1">IF(ISERROR($V6),"",OFFSET('Smelter Look-up'!$I$4,$V6-4,0))</f>
        <v>Ôita</v>
      </c>
      <c r="K6" s="273"/>
      <c r="L6" s="273"/>
      <c r="M6" s="273"/>
      <c r="N6" s="273"/>
      <c r="O6" s="273"/>
      <c r="P6" s="220"/>
      <c r="Q6" s="274"/>
      <c r="R6" s="217" t="str">
        <f ca="1">IF(ISERROR($V6),"",OFFSET('Smelter Look-up'!$C$4,$V6-4,0)&amp;"")</f>
        <v>JX Nippon Mining &amp; Metals Co., Ltd.</v>
      </c>
      <c r="S6" s="225" t="str">
        <f t="shared" ref="S6:S37" ca="1" si="3">IF(B6="","",IF(ISERROR(MATCH($E6,CL,0)),"Unknown",INDIRECT("'C'!$A$"&amp;MATCH($E6,CL,0)+1)))</f>
        <v>JP</v>
      </c>
      <c r="T6" s="225" t="str">
        <f ca="1">IF(B6="","",IF(ISERROR(MATCH($J6,SorP!$B$1:$B$6230,0)),"",INDIRECT("'SorP'!$A$"&amp;MATCH($J6,SorP!$B$1:$B$6230,0))))</f>
        <v>JP-44</v>
      </c>
      <c r="U6" s="241"/>
      <c r="V6" s="275">
        <f ca="1">IF(C6="",NA(),MATCH($B6&amp;$C6,'Smelter Look-up'!$J:$J,0))</f>
        <v>120</v>
      </c>
      <c r="W6" s="276"/>
      <c r="X6" s="276">
        <f t="shared" ref="X6:X37" ca="1" si="4">IF(AND(C6="Smelter not listed",OR(LEN(D6)=0,LEN(E6)=0)),1,0)</f>
        <v>0</v>
      </c>
      <c r="Y6" s="276"/>
      <c r="Z6" s="276"/>
      <c r="AB6" s="278" t="str">
        <f t="shared" ref="AB6:AB37" ca="1" si="5">B6&amp;C6</f>
        <v>GoldJX Nippon Mining &amp; Metals Co., Ltd.</v>
      </c>
    </row>
    <row r="7" spans="1:34" s="277" customFormat="1" ht="20.149999999999999" customHeight="1">
      <c r="A7" s="452" t="s">
        <v>748</v>
      </c>
      <c r="B7" s="217" t="str">
        <f ca="1">IF(LEN(A7)=0,"",INDEX('Smelter Look-up'!$A:$A,MATCH($A7,'Smelter Look-up'!$E:$E,0)))</f>
        <v>Gold</v>
      </c>
      <c r="C7" s="221" t="str">
        <f ca="1">IF(LEN(A7)=0,"",INDEX('Smelter Look-up'!$C:$C,MATCH($A7,'Smelter Look-up'!$E:$E,0)))</f>
        <v>Tanaka Kikinzoku Kogyo K.K.</v>
      </c>
      <c r="D7" s="283"/>
      <c r="E7" s="217" t="str">
        <f ca="1">IF(ISERROR($V7),"",OFFSET('Smelter Look-up'!$D$4,$V7-4,0)&amp;"")</f>
        <v>JAPAN</v>
      </c>
      <c r="F7" s="217" t="str">
        <f ca="1">IF(ISERROR($V7),"",OFFSET('Smelter Look-up'!$E$4,$V7-4,0))</f>
        <v>CID001875</v>
      </c>
      <c r="G7" s="217" t="str">
        <f ca="1">IF(C7=$X$4,"Enter smelter details",IF(ISERROR($V7),"",OFFSET('Smelter Look-up'!$F$4,$V7-4,0)))</f>
        <v>RMI</v>
      </c>
      <c r="H7" s="218">
        <f ca="1">IF(ISERROR($V7),"",OFFSET('Smelter Look-up'!$G$4,$V7-4,0))</f>
        <v>0</v>
      </c>
      <c r="I7" s="219" t="str">
        <f ca="1">IF(ISERROR($V7),"",OFFSET('Smelter Look-up'!$H$4,$V7-4,0))</f>
        <v>Hiratsuka</v>
      </c>
      <c r="J7" s="219" t="str">
        <f ca="1">IF(ISERROR($V7),"",OFFSET('Smelter Look-up'!$I$4,$V7-4,0))</f>
        <v>Kanagawa</v>
      </c>
      <c r="K7" s="273"/>
      <c r="L7" s="273"/>
      <c r="M7" s="273"/>
      <c r="N7" s="273"/>
      <c r="O7" s="273"/>
      <c r="P7" s="220"/>
      <c r="Q7" s="274"/>
      <c r="R7" s="217" t="str">
        <f ca="1">IF(ISERROR($V7),"",OFFSET('Smelter Look-up'!$C$4,$V7-4,0)&amp;"")</f>
        <v>Tanaka Kikinzoku Kogyo K.K.</v>
      </c>
      <c r="S7" s="225" t="str">
        <f t="shared" ca="1" si="3"/>
        <v>JP</v>
      </c>
      <c r="T7" s="225" t="str">
        <f ca="1">IF(B7="","",IF(ISERROR(MATCH($J7,SorP!$B$1:$B$6230,0)),"",INDIRECT("'SorP'!$A$"&amp;MATCH($J7,SorP!$B$1:$B$6230,0))))</f>
        <v>JP-14</v>
      </c>
      <c r="U7" s="241"/>
      <c r="V7" s="275">
        <f ca="1">IF(C7="",NA(),MATCH($B7&amp;$C7,'Smelter Look-up'!$J:$J,0))</f>
        <v>252</v>
      </c>
      <c r="W7" s="276"/>
      <c r="X7" s="276">
        <f t="shared" ca="1" si="4"/>
        <v>0</v>
      </c>
      <c r="Y7" s="276"/>
      <c r="Z7" s="276"/>
      <c r="AB7" s="278" t="str">
        <f t="shared" ca="1" si="5"/>
        <v>GoldTanaka Kikinzoku Kogyo K.K.</v>
      </c>
    </row>
    <row r="8" spans="1:34" s="277" customFormat="1" ht="20.149999999999999" customHeight="1">
      <c r="A8" s="452" t="s">
        <v>727</v>
      </c>
      <c r="B8" s="217" t="str">
        <f ca="1">IF(LEN(A8)=0,"",INDEX('Smelter Look-up'!$A:$A,MATCH($A8,'Smelter Look-up'!$E:$E,0)))</f>
        <v>Gold</v>
      </c>
      <c r="C8" s="221" t="str">
        <f ca="1">IF(LEN(A8)=0,"",INDEX('Smelter Look-up'!$C:$C,MATCH($A8,'Smelter Look-up'!$E:$E,0)))</f>
        <v>Mitsui Mining and Smelting Co., Ltd.</v>
      </c>
      <c r="D8" s="283"/>
      <c r="E8" s="217" t="str">
        <f ca="1">IF(ISERROR($V8),"",OFFSET('Smelter Look-up'!$D$4,$V8-4,0)&amp;"")</f>
        <v>JAPAN</v>
      </c>
      <c r="F8" s="217" t="str">
        <f ca="1">IF(ISERROR($V8),"",OFFSET('Smelter Look-up'!$E$4,$V8-4,0))</f>
        <v>CID001193</v>
      </c>
      <c r="G8" s="217" t="str">
        <f ca="1">IF(C8=$X$4,"Enter smelter details",IF(ISERROR($V8),"",OFFSET('Smelter Look-up'!$F$4,$V8-4,0)))</f>
        <v>RMI</v>
      </c>
      <c r="H8" s="218">
        <f ca="1">IF(ISERROR($V8),"",OFFSET('Smelter Look-up'!$G$4,$V8-4,0))</f>
        <v>0</v>
      </c>
      <c r="I8" s="219" t="str">
        <f ca="1">IF(ISERROR($V8),"",OFFSET('Smelter Look-up'!$H$4,$V8-4,0))</f>
        <v>Takehara</v>
      </c>
      <c r="J8" s="219" t="str">
        <f ca="1">IF(ISERROR($V8),"",OFFSET('Smelter Look-up'!$I$4,$V8-4,0))</f>
        <v>Hiroshima</v>
      </c>
      <c r="K8" s="273"/>
      <c r="L8" s="273"/>
      <c r="M8" s="273"/>
      <c r="N8" s="273"/>
      <c r="O8" s="273"/>
      <c r="P8" s="220"/>
      <c r="Q8" s="274"/>
      <c r="R8" s="217" t="str">
        <f ca="1">IF(ISERROR($V8),"",OFFSET('Smelter Look-up'!$C$4,$V8-4,0)&amp;"")</f>
        <v>Mitsui Mining and Smelting Co., Ltd.</v>
      </c>
      <c r="S8" s="225" t="str">
        <f t="shared" ca="1" si="3"/>
        <v>JP</v>
      </c>
      <c r="T8" s="225" t="str">
        <f ca="1">IF(B8="","",IF(ISERROR(MATCH($J8,SorP!$B$1:$B$6230,0)),"",INDIRECT("'SorP'!$A$"&amp;MATCH($J8,SorP!$B$1:$B$6230,0))))</f>
        <v>JP-34</v>
      </c>
      <c r="U8" s="241"/>
      <c r="V8" s="275">
        <f ca="1">IF(C8="",NA(),MATCH($B8&amp;$C8,'Smelter Look-up'!$J:$J,0))</f>
        <v>166</v>
      </c>
      <c r="W8" s="276"/>
      <c r="X8" s="276">
        <f t="shared" ca="1" si="4"/>
        <v>0</v>
      </c>
      <c r="Y8" s="276"/>
      <c r="Z8" s="276"/>
      <c r="AB8" s="278" t="str">
        <f t="shared" ca="1" si="5"/>
        <v>GoldMitsui Mining and Smelting Co., Ltd.</v>
      </c>
    </row>
    <row r="9" spans="1:34" s="277" customFormat="1" ht="20.149999999999999" customHeight="1">
      <c r="A9" s="452" t="s">
        <v>747</v>
      </c>
      <c r="B9" s="217" t="str">
        <f ca="1">IF(LEN(A9)=0,"",INDEX('Smelter Look-up'!$A:$A,MATCH($A9,'Smelter Look-up'!$E:$E,0)))</f>
        <v>Gold</v>
      </c>
      <c r="C9" s="221" t="str">
        <f ca="1">IF(LEN(A9)=0,"",INDEX('Smelter Look-up'!$C:$C,MATCH($A9,'Smelter Look-up'!$E:$E,0)))</f>
        <v>Sumitomo Metal Mining Co., Ltd.</v>
      </c>
      <c r="D9" s="283"/>
      <c r="E9" s="217" t="str">
        <f ca="1">IF(ISERROR($V9),"",OFFSET('Smelter Look-up'!$D$4,$V9-4,0)&amp;"")</f>
        <v>JAPAN</v>
      </c>
      <c r="F9" s="217" t="str">
        <f ca="1">IF(ISERROR($V9),"",OFFSET('Smelter Look-up'!$E$4,$V9-4,0))</f>
        <v>CID001798</v>
      </c>
      <c r="G9" s="217" t="str">
        <f ca="1">IF(C9=$X$4,"Enter smelter details",IF(ISERROR($V9),"",OFFSET('Smelter Look-up'!$F$4,$V9-4,0)))</f>
        <v>RMI</v>
      </c>
      <c r="H9" s="218">
        <f ca="1">IF(ISERROR($V9),"",OFFSET('Smelter Look-up'!$G$4,$V9-4,0))</f>
        <v>0</v>
      </c>
      <c r="I9" s="219" t="str">
        <f ca="1">IF(ISERROR($V9),"",OFFSET('Smelter Look-up'!$H$4,$V9-4,0))</f>
        <v>Saijo</v>
      </c>
      <c r="J9" s="219" t="str">
        <f ca="1">IF(ISERROR($V9),"",OFFSET('Smelter Look-up'!$I$4,$V9-4,0))</f>
        <v>Ehime</v>
      </c>
      <c r="K9" s="273"/>
      <c r="L9" s="273"/>
      <c r="M9" s="273"/>
      <c r="N9" s="273"/>
      <c r="O9" s="273"/>
      <c r="P9" s="220"/>
      <c r="Q9" s="274"/>
      <c r="R9" s="217" t="str">
        <f ca="1">IF(ISERROR($V9),"",OFFSET('Smelter Look-up'!$C$4,$V9-4,0)&amp;"")</f>
        <v>Sumitomo Metal Mining Co., Ltd.</v>
      </c>
      <c r="S9" s="225" t="str">
        <f t="shared" ca="1" si="3"/>
        <v>JP</v>
      </c>
      <c r="T9" s="225" t="str">
        <f ca="1">IF(B9="","",IF(ISERROR(MATCH($J9,SorP!$B$1:$B$6230,0)),"",INDIRECT("'SorP'!$A$"&amp;MATCH($J9,SorP!$B$1:$B$6230,0))))</f>
        <v>JP-38</v>
      </c>
      <c r="U9" s="241"/>
      <c r="V9" s="275">
        <f ca="1">IF(C9="",NA(),MATCH($B9&amp;$C9,'Smelter Look-up'!$J:$J,0))</f>
        <v>240</v>
      </c>
      <c r="W9" s="276"/>
      <c r="X9" s="276">
        <f t="shared" ca="1" si="4"/>
        <v>0</v>
      </c>
      <c r="Y9" s="276"/>
      <c r="Z9" s="276"/>
      <c r="AB9" s="278" t="str">
        <f t="shared" ca="1" si="5"/>
        <v>GoldSumitomo Metal Mining Co., Ltd.</v>
      </c>
    </row>
    <row r="10" spans="1:34" s="277" customFormat="1" ht="20.149999999999999" customHeight="1">
      <c r="A10" s="452" t="s">
        <v>823</v>
      </c>
      <c r="B10" s="217" t="str">
        <f ca="1">IF(LEN(A10)=0,"",INDEX('Smelter Look-up'!$A:$A,MATCH($A10,'Smelter Look-up'!$E:$E,0)))</f>
        <v>Tungsten</v>
      </c>
      <c r="C10" s="221" t="str">
        <f ca="1">IF(LEN(A10)=0,"",INDEX('Smelter Look-up'!$C:$C,MATCH($A10,'Smelter Look-up'!$E:$E,0)))</f>
        <v>Xiamen Tungsten Co., Ltd.</v>
      </c>
      <c r="D10" s="283"/>
      <c r="E10" s="217" t="str">
        <f ca="1">IF(ISERROR($V10),"",OFFSET('Smelter Look-up'!$D$4,$V10-4,0)&amp;"")</f>
        <v>CHINA</v>
      </c>
      <c r="F10" s="217" t="str">
        <f ca="1">IF(ISERROR($V10),"",OFFSET('Smelter Look-up'!$E$4,$V10-4,0))</f>
        <v>CID002082</v>
      </c>
      <c r="G10" s="217" t="str">
        <f ca="1">IF(C10=$X$4,"Enter smelter details",IF(ISERROR($V10),"",OFFSET('Smelter Look-up'!$F$4,$V10-4,0)))</f>
        <v>RMI</v>
      </c>
      <c r="H10" s="218">
        <f ca="1">IF(ISERROR($V10),"",OFFSET('Smelter Look-up'!$G$4,$V10-4,0))</f>
        <v>0</v>
      </c>
      <c r="I10" s="219" t="str">
        <f ca="1">IF(ISERROR($V10),"",OFFSET('Smelter Look-up'!$H$4,$V10-4,0))</f>
        <v>Xiamen</v>
      </c>
      <c r="J10" s="219" t="str">
        <f ca="1">IF(ISERROR($V10),"",OFFSET('Smelter Look-up'!$I$4,$V10-4,0))</f>
        <v>Fujian Sheng</v>
      </c>
      <c r="K10" s="273"/>
      <c r="L10" s="273"/>
      <c r="M10" s="273"/>
      <c r="N10" s="273"/>
      <c r="O10" s="273"/>
      <c r="P10" s="220"/>
      <c r="Q10" s="274"/>
      <c r="R10" s="217" t="str">
        <f ca="1">IF(ISERROR($V10),"",OFFSET('Smelter Look-up'!$C$4,$V10-4,0)&amp;"")</f>
        <v>Xiamen Tungsten Co., Ltd.</v>
      </c>
      <c r="S10" s="225" t="str">
        <f t="shared" ca="1" si="3"/>
        <v>CN</v>
      </c>
      <c r="T10" s="225" t="str">
        <f ca="1">IF(B10="","",IF(ISERROR(MATCH($J10,SorP!$B$1:$B$6230,0)),"",INDIRECT("'SorP'!$A$"&amp;MATCH($J10,SorP!$B$1:$B$6230,0))))</f>
        <v>CN-FJ</v>
      </c>
      <c r="U10" s="241"/>
      <c r="V10" s="275">
        <f ca="1">IF(C10="",NA(),MATCH($B10&amp;$C10,'Smelter Look-up'!$J:$J,0))</f>
        <v>558</v>
      </c>
      <c r="W10" s="276"/>
      <c r="X10" s="276">
        <f t="shared" ca="1" si="4"/>
        <v>0</v>
      </c>
      <c r="Y10" s="276"/>
      <c r="Z10" s="276"/>
      <c r="AB10" s="278" t="str">
        <f t="shared" ca="1" si="5"/>
        <v>TungstenXiamen Tungsten Co., Ltd.</v>
      </c>
    </row>
    <row r="11" spans="1:34" s="277" customFormat="1" ht="20.149999999999999" customHeight="1">
      <c r="A11" s="452" t="s">
        <v>145</v>
      </c>
      <c r="B11" s="217" t="str">
        <f ca="1">IF(LEN(A11)=0,"",INDEX('Smelter Look-up'!$A:$A,MATCH($A11,'Smelter Look-up'!$E:$E,0)))</f>
        <v>Tungsten</v>
      </c>
      <c r="C11" s="221" t="str">
        <f ca="1">IF(LEN(A11)=0,"",INDEX('Smelter Look-up'!$C:$C,MATCH($A11,'Smelter Look-up'!$E:$E,0)))</f>
        <v>Jiangxi Xinsheng Tungsten Industry Co., Ltd.</v>
      </c>
      <c r="D11" s="283"/>
      <c r="E11" s="217" t="str">
        <f ca="1">IF(ISERROR($V11),"",OFFSET('Smelter Look-up'!$D$4,$V11-4,0)&amp;"")</f>
        <v>CHINA</v>
      </c>
      <c r="F11" s="217" t="str">
        <f ca="1">IF(ISERROR($V11),"",OFFSET('Smelter Look-up'!$E$4,$V11-4,0))</f>
        <v>CID002317</v>
      </c>
      <c r="G11" s="217" t="str">
        <f ca="1">IF(C11=$X$4,"Enter smelter details",IF(ISERROR($V11),"",OFFSET('Smelter Look-up'!$F$4,$V11-4,0)))</f>
        <v>RMI</v>
      </c>
      <c r="H11" s="218">
        <f ca="1">IF(ISERROR($V11),"",OFFSET('Smelter Look-up'!$G$4,$V11-4,0))</f>
        <v>0</v>
      </c>
      <c r="I11" s="219" t="str">
        <f ca="1">IF(ISERROR($V11),"",OFFSET('Smelter Look-up'!$H$4,$V11-4,0))</f>
        <v>Ganzhou</v>
      </c>
      <c r="J11" s="219" t="str">
        <f ca="1">IF(ISERROR($V11),"",OFFSET('Smelter Look-up'!$I$4,$V11-4,0))</f>
        <v>Jiangxi Sheng</v>
      </c>
      <c r="K11" s="273"/>
      <c r="L11" s="273"/>
      <c r="M11" s="273"/>
      <c r="N11" s="273"/>
      <c r="O11" s="273"/>
      <c r="P11" s="220"/>
      <c r="Q11" s="274"/>
      <c r="R11" s="217" t="str">
        <f ca="1">IF(ISERROR($V11),"",OFFSET('Smelter Look-up'!$C$4,$V11-4,0)&amp;"")</f>
        <v>Jiangxi Xinsheng Tungsten Industry Co., Ltd.</v>
      </c>
      <c r="S11" s="225" t="str">
        <f t="shared" ca="1" si="3"/>
        <v>CN</v>
      </c>
      <c r="T11" s="225" t="str">
        <f ca="1">IF(B11="","",IF(ISERROR(MATCH($J11,SorP!$B$1:$B$6230,0)),"",INDIRECT("'SorP'!$A$"&amp;MATCH($J11,SorP!$B$1:$B$6230,0))))</f>
        <v>CN-JX</v>
      </c>
      <c r="U11" s="241"/>
      <c r="V11" s="275">
        <f ca="1">IF(C11="",NA(),MATCH($B11&amp;$C11,'Smelter Look-up'!$J:$J,0))</f>
        <v>534</v>
      </c>
      <c r="W11" s="276"/>
      <c r="X11" s="276">
        <f t="shared" ca="1" si="4"/>
        <v>0</v>
      </c>
      <c r="Y11" s="276"/>
      <c r="Z11" s="276"/>
      <c r="AB11" s="278" t="str">
        <f t="shared" ca="1" si="5"/>
        <v>TungstenJiangxi Xinsheng Tungsten Industry Co., Ltd.</v>
      </c>
    </row>
    <row r="12" spans="1:34" s="277" customFormat="1" ht="20.149999999999999" customHeight="1">
      <c r="A12" s="452" t="s">
        <v>819</v>
      </c>
      <c r="B12" s="217" t="str">
        <f ca="1">IF(LEN(A12)=0,"",INDEX('Smelter Look-up'!$A:$A,MATCH($A12,'Smelter Look-up'!$E:$E,0)))</f>
        <v>Tungsten</v>
      </c>
      <c r="C12" s="221" t="str">
        <f ca="1">IF(LEN(A12)=0,"",INDEX('Smelter Look-up'!$C:$C,MATCH($A12,'Smelter Look-up'!$E:$E,0)))</f>
        <v>Ganzhou Huaxing Tungsten Products Co., Ltd.</v>
      </c>
      <c r="D12" s="283"/>
      <c r="E12" s="217" t="str">
        <f ca="1">IF(ISERROR($V12),"",OFFSET('Smelter Look-up'!$D$4,$V12-4,0)&amp;"")</f>
        <v>CHINA</v>
      </c>
      <c r="F12" s="217" t="str">
        <f ca="1">IF(ISERROR($V12),"",OFFSET('Smelter Look-up'!$E$4,$V12-4,0))</f>
        <v>CID000875</v>
      </c>
      <c r="G12" s="217" t="str">
        <f ca="1">IF(C12=$X$4,"Enter smelter details",IF(ISERROR($V12),"",OFFSET('Smelter Look-up'!$F$4,$V12-4,0)))</f>
        <v>RMI</v>
      </c>
      <c r="H12" s="218">
        <f ca="1">IF(ISERROR($V12),"",OFFSET('Smelter Look-up'!$G$4,$V12-4,0))</f>
        <v>0</v>
      </c>
      <c r="I12" s="219" t="str">
        <f ca="1">IF(ISERROR($V12),"",OFFSET('Smelter Look-up'!$H$4,$V12-4,0))</f>
        <v>Ganzhou</v>
      </c>
      <c r="J12" s="219" t="str">
        <f ca="1">IF(ISERROR($V12),"",OFFSET('Smelter Look-up'!$I$4,$V12-4,0))</f>
        <v>Jiangxi Sheng</v>
      </c>
      <c r="K12" s="273"/>
      <c r="L12" s="273"/>
      <c r="M12" s="273"/>
      <c r="N12" s="273"/>
      <c r="O12" s="273"/>
      <c r="P12" s="220"/>
      <c r="Q12" s="274"/>
      <c r="R12" s="217" t="str">
        <f ca="1">IF(ISERROR($V12),"",OFFSET('Smelter Look-up'!$C$4,$V12-4,0)&amp;"")</f>
        <v>Ganzhou Huaxing Tungsten Products Co., Ltd.</v>
      </c>
      <c r="S12" s="225" t="str">
        <f t="shared" ca="1" si="3"/>
        <v>CN</v>
      </c>
      <c r="T12" s="225" t="str">
        <f ca="1">IF(B12="","",IF(ISERROR(MATCH($J12,SorP!$B$1:$B$6230,0)),"",INDIRECT("'SorP'!$A$"&amp;MATCH($J12,SorP!$B$1:$B$6230,0))))</f>
        <v>CN-JX</v>
      </c>
      <c r="U12" s="241"/>
      <c r="V12" s="275">
        <f ca="1">IF(C12="",NA(),MATCH($B12&amp;$C12,'Smelter Look-up'!$J:$J,0))</f>
        <v>508</v>
      </c>
      <c r="W12" s="276"/>
      <c r="X12" s="276">
        <f t="shared" ca="1" si="4"/>
        <v>0</v>
      </c>
      <c r="Y12" s="276"/>
      <c r="Z12" s="276"/>
      <c r="AB12" s="278" t="str">
        <f t="shared" ca="1" si="5"/>
        <v>TungstenGanzhou Huaxing Tungsten Products Co., Ltd.</v>
      </c>
    </row>
    <row r="13" spans="1:34" s="277" customFormat="1" ht="20.149999999999999" customHeight="1">
      <c r="A13" s="452" t="s">
        <v>813</v>
      </c>
      <c r="B13" s="217" t="str">
        <f ca="1">IF(LEN(A13)=0,"",INDEX('Smelter Look-up'!$A:$A,MATCH($A13,'Smelter Look-up'!$E:$E,0)))</f>
        <v>Tungsten</v>
      </c>
      <c r="C13" s="221" t="str">
        <f ca="1">IF(LEN(A13)=0,"",INDEX('Smelter Look-up'!$C:$C,MATCH($A13,'Smelter Look-up'!$E:$E,0)))</f>
        <v>Chongyi Zhangyuan Tungsten Co., Ltd.</v>
      </c>
      <c r="D13" s="283"/>
      <c r="E13" s="217" t="str">
        <f ca="1">IF(ISERROR($V13),"",OFFSET('Smelter Look-up'!$D$4,$V13-4,0)&amp;"")</f>
        <v>CHINA</v>
      </c>
      <c r="F13" s="217" t="str">
        <f ca="1">IF(ISERROR($V13),"",OFFSET('Smelter Look-up'!$E$4,$V13-4,0))</f>
        <v>CID000258</v>
      </c>
      <c r="G13" s="217" t="str">
        <f ca="1">IF(C13=$X$4,"Enter smelter details",IF(ISERROR($V13),"",OFFSET('Smelter Look-up'!$F$4,$V13-4,0)))</f>
        <v>RMI</v>
      </c>
      <c r="H13" s="218">
        <f ca="1">IF(ISERROR($V13),"",OFFSET('Smelter Look-up'!$G$4,$V13-4,0))</f>
        <v>0</v>
      </c>
      <c r="I13" s="219" t="str">
        <f ca="1">IF(ISERROR($V13),"",OFFSET('Smelter Look-up'!$H$4,$V13-4,0))</f>
        <v>Ganzhou</v>
      </c>
      <c r="J13" s="219" t="str">
        <f ca="1">IF(ISERROR($V13),"",OFFSET('Smelter Look-up'!$I$4,$V13-4,0))</f>
        <v>Jiangxi Sheng</v>
      </c>
      <c r="K13" s="273"/>
      <c r="L13" s="273"/>
      <c r="M13" s="273"/>
      <c r="N13" s="273"/>
      <c r="O13" s="273"/>
      <c r="P13" s="220"/>
      <c r="Q13" s="274"/>
      <c r="R13" s="217" t="str">
        <f ca="1">IF(ISERROR($V13),"",OFFSET('Smelter Look-up'!$C$4,$V13-4,0)&amp;"")</f>
        <v>Chongyi Zhangyuan Tungsten Co., Ltd.</v>
      </c>
      <c r="S13" s="225" t="str">
        <f t="shared" ca="1" si="3"/>
        <v>CN</v>
      </c>
      <c r="T13" s="225" t="str">
        <f ca="1">IF(B13="","",IF(ISERROR(MATCH($J13,SorP!$B$1:$B$6230,0)),"",INDIRECT("'SorP'!$A$"&amp;MATCH($J13,SorP!$B$1:$B$6230,0))))</f>
        <v>CN-JX</v>
      </c>
      <c r="U13" s="241"/>
      <c r="V13" s="275">
        <f ca="1">IF(C13="",NA(),MATCH($B13&amp;$C13,'Smelter Look-up'!$J:$J,0))</f>
        <v>501</v>
      </c>
      <c r="W13" s="276"/>
      <c r="X13" s="276">
        <f t="shared" ca="1" si="4"/>
        <v>0</v>
      </c>
      <c r="Y13" s="276"/>
      <c r="Z13" s="276"/>
      <c r="AB13" s="278" t="str">
        <f t="shared" ca="1" si="5"/>
        <v>TungstenChongyi Zhangyuan Tungsten Co., Ltd.</v>
      </c>
    </row>
    <row r="14" spans="1:34" s="277" customFormat="1" ht="20.149999999999999" customHeight="1">
      <c r="A14" s="452" t="s">
        <v>819</v>
      </c>
      <c r="B14" s="217" t="str">
        <f ca="1">IF(LEN(A14)=0,"",INDEX('Smelter Look-up'!$A:$A,MATCH($A14,'Smelter Look-up'!$E:$E,0)))</f>
        <v>Tungsten</v>
      </c>
      <c r="C14" s="221" t="str">
        <f ca="1">IF(LEN(A14)=0,"",INDEX('Smelter Look-up'!$C:$C,MATCH($A14,'Smelter Look-up'!$E:$E,0)))</f>
        <v>Ganzhou Huaxing Tungsten Products Co., Ltd.</v>
      </c>
      <c r="D14" s="283"/>
      <c r="E14" s="217" t="str">
        <f ca="1">IF(ISERROR($V14),"",OFFSET('Smelter Look-up'!$D$4,$V14-4,0)&amp;"")</f>
        <v>CHINA</v>
      </c>
      <c r="F14" s="217" t="str">
        <f ca="1">IF(ISERROR($V14),"",OFFSET('Smelter Look-up'!$E$4,$V14-4,0))</f>
        <v>CID000875</v>
      </c>
      <c r="G14" s="217" t="str">
        <f ca="1">IF(C14=$X$4,"Enter smelter details",IF(ISERROR($V14),"",OFFSET('Smelter Look-up'!$F$4,$V14-4,0)))</f>
        <v>RMI</v>
      </c>
      <c r="H14" s="218">
        <f ca="1">IF(ISERROR($V14),"",OFFSET('Smelter Look-up'!$G$4,$V14-4,0))</f>
        <v>0</v>
      </c>
      <c r="I14" s="219" t="str">
        <f ca="1">IF(ISERROR($V14),"",OFFSET('Smelter Look-up'!$H$4,$V14-4,0))</f>
        <v>Ganzhou</v>
      </c>
      <c r="J14" s="219" t="str">
        <f ca="1">IF(ISERROR($V14),"",OFFSET('Smelter Look-up'!$I$4,$V14-4,0))</f>
        <v>Jiangxi Sheng</v>
      </c>
      <c r="K14" s="273"/>
      <c r="L14" s="273"/>
      <c r="M14" s="273"/>
      <c r="N14" s="273"/>
      <c r="O14" s="273"/>
      <c r="P14" s="220"/>
      <c r="Q14" s="274"/>
      <c r="R14" s="217" t="str">
        <f ca="1">IF(ISERROR($V14),"",OFFSET('Smelter Look-up'!$C$4,$V14-4,0)&amp;"")</f>
        <v>Ganzhou Huaxing Tungsten Products Co., Ltd.</v>
      </c>
      <c r="S14" s="225" t="str">
        <f t="shared" ca="1" si="3"/>
        <v>CN</v>
      </c>
      <c r="T14" s="225" t="str">
        <f ca="1">IF(B14="","",IF(ISERROR(MATCH($J14,SorP!$B$1:$B$6230,0)),"",INDIRECT("'SorP'!$A$"&amp;MATCH($J14,SorP!$B$1:$B$6230,0))))</f>
        <v>CN-JX</v>
      </c>
      <c r="U14" s="241"/>
      <c r="V14" s="275">
        <f ca="1">IF(C14="",NA(),MATCH($B14&amp;$C14,'Smelter Look-up'!$J:$J,0))</f>
        <v>508</v>
      </c>
      <c r="W14" s="276"/>
      <c r="X14" s="276">
        <f t="shared" ca="1" si="4"/>
        <v>0</v>
      </c>
      <c r="Y14" s="276"/>
      <c r="Z14" s="276"/>
      <c r="AB14" s="278" t="str">
        <f t="shared" ca="1" si="5"/>
        <v>TungstenGanzhou Huaxing Tungsten Products Co., Ltd.</v>
      </c>
    </row>
    <row r="15" spans="1:34" s="277" customFormat="1" ht="20.149999999999999" customHeight="1">
      <c r="A15" s="452" t="s">
        <v>792</v>
      </c>
      <c r="B15" s="217" t="str">
        <f ca="1">IF(LEN(A15)=0,"",INDEX('Smelter Look-up'!$A:$A,MATCH($A15,'Smelter Look-up'!$E:$E,0)))</f>
        <v>Tin</v>
      </c>
      <c r="C15" s="221" t="str">
        <f ca="1">IF(LEN(A15)=0,"",INDEX('Smelter Look-up'!$C:$C,MATCH($A15,'Smelter Look-up'!$E:$E,0)))</f>
        <v>Malaysia Smelting Corporation (MSC)</v>
      </c>
      <c r="D15" s="283"/>
      <c r="E15" s="217" t="str">
        <f ca="1">IF(ISERROR($V15),"",OFFSET('Smelter Look-up'!$D$4,$V15-4,0)&amp;"")</f>
        <v>MALAYSIA</v>
      </c>
      <c r="F15" s="217" t="str">
        <f ca="1">IF(ISERROR($V15),"",OFFSET('Smelter Look-up'!$E$4,$V15-4,0))</f>
        <v>CID001105</v>
      </c>
      <c r="G15" s="217" t="str">
        <f ca="1">IF(C15=$X$4,"Enter smelter details",IF(ISERROR($V15),"",OFFSET('Smelter Look-up'!$F$4,$V15-4,0)))</f>
        <v>RMI</v>
      </c>
      <c r="H15" s="218">
        <f ca="1">IF(ISERROR($V15),"",OFFSET('Smelter Look-up'!$G$4,$V15-4,0))</f>
        <v>0</v>
      </c>
      <c r="I15" s="219" t="str">
        <f ca="1">IF(ISERROR($V15),"",OFFSET('Smelter Look-up'!$H$4,$V15-4,0))</f>
        <v>Butterworth</v>
      </c>
      <c r="J15" s="219" t="str">
        <f ca="1">IF(ISERROR($V15),"",OFFSET('Smelter Look-up'!$I$4,$V15-4,0))</f>
        <v>Pulau Pinang</v>
      </c>
      <c r="K15" s="273"/>
      <c r="L15" s="273"/>
      <c r="M15" s="273"/>
      <c r="N15" s="273"/>
      <c r="O15" s="273"/>
      <c r="P15" s="220"/>
      <c r="Q15" s="274"/>
      <c r="R15" s="217" t="str">
        <f ca="1">IF(ISERROR($V15),"",OFFSET('Smelter Look-up'!$C$4,$V15-4,0)&amp;"")</f>
        <v>Malaysia Smelting Corporation (MSC)</v>
      </c>
      <c r="S15" s="225" t="str">
        <f t="shared" ca="1" si="3"/>
        <v>MY</v>
      </c>
      <c r="T15" s="225" t="str">
        <f ca="1">IF(B15="","",IF(ISERROR(MATCH($J15,SorP!$B$1:$B$6230,0)),"",INDIRECT("'SorP'!$A$"&amp;MATCH($J15,SorP!$B$1:$B$6230,0))))</f>
        <v>MY-07</v>
      </c>
      <c r="U15" s="241"/>
      <c r="V15" s="275">
        <f ca="1">IF(C15="",NA(),MATCH($B15&amp;$C15,'Smelter Look-up'!$J:$J,0))</f>
        <v>414</v>
      </c>
      <c r="W15" s="276"/>
      <c r="X15" s="276">
        <f t="shared" ca="1" si="4"/>
        <v>0</v>
      </c>
      <c r="Y15" s="276"/>
      <c r="Z15" s="276"/>
      <c r="AB15" s="278" t="str">
        <f t="shared" ca="1" si="5"/>
        <v>TinMalaysia Smelting Corporation (MSC)</v>
      </c>
    </row>
    <row r="16" spans="1:34" s="277" customFormat="1" ht="20.149999999999999" customHeight="1">
      <c r="A16" s="217" t="s">
        <v>671</v>
      </c>
      <c r="B16" s="217" t="str">
        <f ca="1">IF(LEN(A16)=0,"",INDEX('Smelter Look-up'!$A:$A,MATCH($A16,'Smelter Look-up'!$E:$E,0)))</f>
        <v>Gold</v>
      </c>
      <c r="C16" s="221" t="str">
        <f ca="1">IF(LEN(A16)=0,"",INDEX('Smelter Look-up'!$C:$C,MATCH($A16,'Smelter Look-up'!$E:$E,0)))</f>
        <v>Asahi Pretec Corp.</v>
      </c>
      <c r="D16" s="283"/>
      <c r="E16" s="217" t="str">
        <f ca="1">IF(ISERROR($V16),"",OFFSET('Smelter Look-up'!$D$4,$V16-4,0)&amp;"")</f>
        <v>JAPAN</v>
      </c>
      <c r="F16" s="217" t="str">
        <f ca="1">IF(ISERROR($V16),"",OFFSET('Smelter Look-up'!$E$4,$V16-4,0))</f>
        <v>CID000082</v>
      </c>
      <c r="G16" s="217" t="str">
        <f ca="1">IF(C16=$X$4,"Enter smelter details",IF(ISERROR($V16),"",OFFSET('Smelter Look-up'!$F$4,$V16-4,0)))</f>
        <v>RMI</v>
      </c>
      <c r="H16" s="218">
        <f ca="1">IF(ISERROR($V16),"",OFFSET('Smelter Look-up'!$G$4,$V16-4,0))</f>
        <v>0</v>
      </c>
      <c r="I16" s="219" t="str">
        <f ca="1">IF(ISERROR($V16),"",OFFSET('Smelter Look-up'!$H$4,$V16-4,0))</f>
        <v>Kobe</v>
      </c>
      <c r="J16" s="219" t="str">
        <f ca="1">IF(ISERROR($V16),"",OFFSET('Smelter Look-up'!$I$4,$V16-4,0))</f>
        <v>Hyogo</v>
      </c>
      <c r="K16" s="273"/>
      <c r="L16" s="273"/>
      <c r="M16" s="273"/>
      <c r="N16" s="273"/>
      <c r="O16" s="273"/>
      <c r="P16" s="220"/>
      <c r="Q16" s="274"/>
      <c r="R16" s="217" t="str">
        <f ca="1">IF(ISERROR($V16),"",OFFSET('Smelter Look-up'!$C$4,$V16-4,0)&amp;"")</f>
        <v>Asahi Pretec Corp.</v>
      </c>
      <c r="S16" s="225" t="str">
        <f t="shared" ca="1" si="3"/>
        <v>JP</v>
      </c>
      <c r="T16" s="225" t="str">
        <f ca="1">IF(B16="","",IF(ISERROR(MATCH($J16,SorP!$B$1:$B$6230,0)),"",INDIRECT("'SorP'!$A$"&amp;MATCH($J16,SorP!$B$1:$B$6230,0))))</f>
        <v>JP-28</v>
      </c>
      <c r="U16" s="241"/>
      <c r="V16" s="275">
        <f ca="1">IF(C16="",NA(),MATCH($B16&amp;$C16,'Smelter Look-up'!$J:$J,0))</f>
        <v>24</v>
      </c>
      <c r="W16" s="276"/>
      <c r="X16" s="276">
        <f t="shared" ca="1" si="4"/>
        <v>0</v>
      </c>
      <c r="Y16" s="276"/>
      <c r="Z16" s="276"/>
      <c r="AB16" s="278" t="str">
        <f t="shared" ca="1" si="5"/>
        <v>GoldAsahi Pretec Corp.</v>
      </c>
    </row>
    <row r="17" spans="1:28" s="277" customFormat="1" ht="20.149999999999999" customHeight="1">
      <c r="A17" s="217" t="s">
        <v>700</v>
      </c>
      <c r="B17" s="217" t="str">
        <f ca="1">IF(LEN(A17)=0,"",INDEX('Smelter Look-up'!$A:$A,MATCH($A17,'Smelter Look-up'!$E:$E,0)))</f>
        <v>Gold</v>
      </c>
      <c r="C17" s="221" t="str">
        <f ca="1">IF(LEN(A17)=0,"",INDEX('Smelter Look-up'!$C:$C,MATCH($A17,'Smelter Look-up'!$E:$E,0)))</f>
        <v>Ishifuku Metal Industry Co., Ltd.</v>
      </c>
      <c r="D17" s="283"/>
      <c r="E17" s="217" t="str">
        <f ca="1">IF(ISERROR($V17),"",OFFSET('Smelter Look-up'!$D$4,$V17-4,0)&amp;"")</f>
        <v>JAPAN</v>
      </c>
      <c r="F17" s="217" t="str">
        <f ca="1">IF(ISERROR($V17),"",OFFSET('Smelter Look-up'!$E$4,$V17-4,0))</f>
        <v>CID000807</v>
      </c>
      <c r="G17" s="217" t="str">
        <f ca="1">IF(C17=$X$4,"Enter smelter details",IF(ISERROR($V17),"",OFFSET('Smelter Look-up'!$F$4,$V17-4,0)))</f>
        <v>RMI</v>
      </c>
      <c r="H17" s="218">
        <f ca="1">IF(ISERROR($V17),"",OFFSET('Smelter Look-up'!$G$4,$V17-4,0))</f>
        <v>0</v>
      </c>
      <c r="I17" s="219" t="str">
        <f ca="1">IF(ISERROR($V17),"",OFFSET('Smelter Look-up'!$H$4,$V17-4,0))</f>
        <v>Soka</v>
      </c>
      <c r="J17" s="219" t="str">
        <f ca="1">IF(ISERROR($V17),"",OFFSET('Smelter Look-up'!$I$4,$V17-4,0))</f>
        <v>Saitama</v>
      </c>
      <c r="K17" s="273"/>
      <c r="L17" s="273"/>
      <c r="M17" s="273"/>
      <c r="N17" s="273"/>
      <c r="O17" s="273"/>
      <c r="P17" s="220"/>
      <c r="Q17" s="274"/>
      <c r="R17" s="217" t="str">
        <f ca="1">IF(ISERROR($V17),"",OFFSET('Smelter Look-up'!$C$4,$V17-4,0)&amp;"")</f>
        <v>Ishifuku Metal Industry Co., Ltd.</v>
      </c>
      <c r="S17" s="225" t="str">
        <f t="shared" ca="1" si="3"/>
        <v>JP</v>
      </c>
      <c r="T17" s="225" t="str">
        <f ca="1">IF(B17="","",IF(ISERROR(MATCH($J17,SorP!$B$1:$B$6230,0)),"",INDIRECT("'SorP'!$A$"&amp;MATCH($J17,SorP!$B$1:$B$6230,0))))</f>
        <v>JP-11</v>
      </c>
      <c r="U17" s="241"/>
      <c r="V17" s="275">
        <f ca="1">IF(C17="",NA(),MATCH($B17&amp;$C17,'Smelter Look-up'!$J:$J,0))</f>
        <v>107</v>
      </c>
      <c r="W17" s="276"/>
      <c r="X17" s="276">
        <f t="shared" ca="1" si="4"/>
        <v>0</v>
      </c>
      <c r="Y17" s="276"/>
      <c r="Z17" s="276"/>
      <c r="AB17" s="278" t="str">
        <f t="shared" ca="1" si="5"/>
        <v>GoldIshifuku Metal Industry Co., Ltd.</v>
      </c>
    </row>
    <row r="18" spans="1:28" s="277" customFormat="1" ht="20.149999999999999" customHeight="1">
      <c r="A18" s="217" t="s">
        <v>708</v>
      </c>
      <c r="B18" s="217" t="str">
        <f ca="1">IF(LEN(A18)=0,"",INDEX('Smelter Look-up'!$A:$A,MATCH($A18,'Smelter Look-up'!$E:$E,0)))</f>
        <v>Gold</v>
      </c>
      <c r="C18" s="221" t="str">
        <f ca="1">IF(LEN(A18)=0,"",INDEX('Smelter Look-up'!$C:$C,MATCH($A18,'Smelter Look-up'!$E:$E,0)))</f>
        <v>JX Nippon Mining &amp; Metals Co., Ltd.</v>
      </c>
      <c r="D18" s="283"/>
      <c r="E18" s="217" t="str">
        <f ca="1">IF(ISERROR($V18),"",OFFSET('Smelter Look-up'!$D$4,$V18-4,0)&amp;"")</f>
        <v>JAPAN</v>
      </c>
      <c r="F18" s="217" t="str">
        <f ca="1">IF(ISERROR($V18),"",OFFSET('Smelter Look-up'!$E$4,$V18-4,0))</f>
        <v>CID000937</v>
      </c>
      <c r="G18" s="217" t="str">
        <f ca="1">IF(C18=$X$4,"Enter smelter details",IF(ISERROR($V18),"",OFFSET('Smelter Look-up'!$F$4,$V18-4,0)))</f>
        <v>RMI</v>
      </c>
      <c r="H18" s="218">
        <f ca="1">IF(ISERROR($V18),"",OFFSET('Smelter Look-up'!$G$4,$V18-4,0))</f>
        <v>0</v>
      </c>
      <c r="I18" s="219" t="str">
        <f ca="1">IF(ISERROR($V18),"",OFFSET('Smelter Look-up'!$H$4,$V18-4,0))</f>
        <v>Ōita</v>
      </c>
      <c r="J18" s="219" t="str">
        <f ca="1">IF(ISERROR($V18),"",OFFSET('Smelter Look-up'!$I$4,$V18-4,0))</f>
        <v>Ôita</v>
      </c>
      <c r="K18" s="273"/>
      <c r="L18" s="273"/>
      <c r="M18" s="273"/>
      <c r="N18" s="273"/>
      <c r="O18" s="273"/>
      <c r="P18" s="220"/>
      <c r="Q18" s="274"/>
      <c r="R18" s="217" t="str">
        <f ca="1">IF(ISERROR($V18),"",OFFSET('Smelter Look-up'!$C$4,$V18-4,0)&amp;"")</f>
        <v>JX Nippon Mining &amp; Metals Co., Ltd.</v>
      </c>
      <c r="S18" s="225" t="str">
        <f t="shared" ca="1" si="3"/>
        <v>JP</v>
      </c>
      <c r="T18" s="225" t="str">
        <f ca="1">IF(B18="","",IF(ISERROR(MATCH($J18,SorP!$B$1:$B$6230,0)),"",INDIRECT("'SorP'!$A$"&amp;MATCH($J18,SorP!$B$1:$B$6230,0))))</f>
        <v>JP-44</v>
      </c>
      <c r="U18" s="241"/>
      <c r="V18" s="275">
        <f ca="1">IF(C18="",NA(),MATCH($B18&amp;$C18,'Smelter Look-up'!$J:$J,0))</f>
        <v>120</v>
      </c>
      <c r="W18" s="276"/>
      <c r="X18" s="276">
        <f t="shared" ca="1" si="4"/>
        <v>0</v>
      </c>
      <c r="Y18" s="276"/>
      <c r="Z18" s="276"/>
      <c r="AB18" s="278" t="str">
        <f t="shared" ca="1" si="5"/>
        <v>GoldJX Nippon Mining &amp; Metals Co., Ltd.</v>
      </c>
    </row>
    <row r="19" spans="1:28" s="277" customFormat="1" ht="19.75">
      <c r="A19" s="217" t="s">
        <v>720</v>
      </c>
      <c r="B19" s="217" t="str">
        <f ca="1">IF(LEN(A19)=0,"",INDEX('Smelter Look-up'!$A:$A,MATCH($A19,'Smelter Look-up'!$E:$E,0)))</f>
        <v>Gold</v>
      </c>
      <c r="C19" s="221" t="str">
        <f ca="1">IF(LEN(A19)=0,"",INDEX('Smelter Look-up'!$C:$C,MATCH($A19,'Smelter Look-up'!$E:$E,0)))</f>
        <v>Matsuda Sangyo Co., Ltd.</v>
      </c>
      <c r="D19" s="283"/>
      <c r="E19" s="217" t="str">
        <f ca="1">IF(ISERROR($V19),"",OFFSET('Smelter Look-up'!$D$4,$V19-4,0)&amp;"")</f>
        <v>JAPAN</v>
      </c>
      <c r="F19" s="217" t="str">
        <f ca="1">IF(ISERROR($V19),"",OFFSET('Smelter Look-up'!$E$4,$V19-4,0))</f>
        <v>CID001119</v>
      </c>
      <c r="G19" s="217" t="str">
        <f ca="1">IF(C19=$X$4,"Enter smelter details",IF(ISERROR($V19),"",OFFSET('Smelter Look-up'!$F$4,$V19-4,0)))</f>
        <v>RMI</v>
      </c>
      <c r="H19" s="218">
        <f ca="1">IF(ISERROR($V19),"",OFFSET('Smelter Look-up'!$G$4,$V19-4,0))</f>
        <v>0</v>
      </c>
      <c r="I19" s="219" t="str">
        <f ca="1">IF(ISERROR($V19),"",OFFSET('Smelter Look-up'!$H$4,$V19-4,0))</f>
        <v>Iruma</v>
      </c>
      <c r="J19" s="219" t="str">
        <f ca="1">IF(ISERROR($V19),"",OFFSET('Smelter Look-up'!$I$4,$V19-4,0))</f>
        <v>Saitama</v>
      </c>
      <c r="K19" s="273"/>
      <c r="L19" s="273"/>
      <c r="M19" s="273"/>
      <c r="N19" s="273"/>
      <c r="O19" s="273"/>
      <c r="P19" s="220"/>
      <c r="Q19" s="274"/>
      <c r="R19" s="217" t="str">
        <f ca="1">IF(ISERROR($V19),"",OFFSET('Smelter Look-up'!$C$4,$V19-4,0)&amp;"")</f>
        <v>Matsuda Sangyo Co., Ltd.</v>
      </c>
      <c r="S19" s="225" t="str">
        <f t="shared" ca="1" si="3"/>
        <v>JP</v>
      </c>
      <c r="T19" s="225" t="str">
        <f ca="1">IF(B19="","",IF(ISERROR(MATCH($J19,SorP!$B$1:$B$6230,0)),"",INDIRECT("'SorP'!$A$"&amp;MATCH($J19,SorP!$B$1:$B$6230,0))))</f>
        <v>JP-11</v>
      </c>
      <c r="U19" s="241"/>
      <c r="V19" s="275">
        <f ca="1">IF(C19="",NA(),MATCH($B19&amp;$C19,'Smelter Look-up'!$J:$J,0))</f>
        <v>150</v>
      </c>
      <c r="W19" s="276"/>
      <c r="X19" s="276">
        <f t="shared" ca="1" si="4"/>
        <v>0</v>
      </c>
      <c r="Y19" s="276"/>
      <c r="Z19" s="276"/>
      <c r="AB19" s="278" t="str">
        <f t="shared" ca="1" si="5"/>
        <v>GoldMatsuda Sangyo Co., Ltd.</v>
      </c>
    </row>
    <row r="20" spans="1:28" s="277" customFormat="1" ht="19.75">
      <c r="A20" s="217" t="s">
        <v>726</v>
      </c>
      <c r="B20" s="217" t="str">
        <f ca="1">IF(LEN(A20)=0,"",INDEX('Smelter Look-up'!$A:$A,MATCH($A20,'Smelter Look-up'!$E:$E,0)))</f>
        <v>Gold</v>
      </c>
      <c r="C20" s="221" t="str">
        <f ca="1">IF(LEN(A20)=0,"",INDEX('Smelter Look-up'!$C:$C,MATCH($A20,'Smelter Look-up'!$E:$E,0)))</f>
        <v>Mitsubishi Materials Corporation</v>
      </c>
      <c r="D20" s="283"/>
      <c r="E20" s="217" t="str">
        <f ca="1">IF(ISERROR($V20),"",OFFSET('Smelter Look-up'!$D$4,$V20-4,0)&amp;"")</f>
        <v>JAPAN</v>
      </c>
      <c r="F20" s="217" t="str">
        <f ca="1">IF(ISERROR($V20),"",OFFSET('Smelter Look-up'!$E$4,$V20-4,0))</f>
        <v>CID001188</v>
      </c>
      <c r="G20" s="217" t="str">
        <f ca="1">IF(C20=$X$4,"Enter smelter details",IF(ISERROR($V20),"",OFFSET('Smelter Look-up'!$F$4,$V20-4,0)))</f>
        <v>RMI</v>
      </c>
      <c r="H20" s="218">
        <f ca="1">IF(ISERROR($V20),"",OFFSET('Smelter Look-up'!$G$4,$V20-4,0))</f>
        <v>0</v>
      </c>
      <c r="I20" s="219" t="str">
        <f ca="1">IF(ISERROR($V20),"",OFFSET('Smelter Look-up'!$H$4,$V20-4,0))</f>
        <v>Naoshima</v>
      </c>
      <c r="J20" s="219" t="str">
        <f ca="1">IF(ISERROR($V20),"",OFFSET('Smelter Look-up'!$I$4,$V20-4,0))</f>
        <v>Kagawa</v>
      </c>
      <c r="K20" s="273"/>
      <c r="L20" s="273"/>
      <c r="M20" s="273"/>
      <c r="N20" s="273"/>
      <c r="O20" s="273"/>
      <c r="P20" s="220"/>
      <c r="Q20" s="274"/>
      <c r="R20" s="217" t="str">
        <f ca="1">IF(ISERROR($V20),"",OFFSET('Smelter Look-up'!$C$4,$V20-4,0)&amp;"")</f>
        <v>Mitsubishi Materials Corporation</v>
      </c>
      <c r="S20" s="225" t="str">
        <f t="shared" ca="1" si="3"/>
        <v>JP</v>
      </c>
      <c r="T20" s="225" t="str">
        <f ca="1">IF(B20="","",IF(ISERROR(MATCH($J20,SorP!$B$1:$B$6230,0)),"",INDIRECT("'SorP'!$A$"&amp;MATCH($J20,SorP!$B$1:$B$6230,0))))</f>
        <v>JP-37</v>
      </c>
      <c r="U20" s="241"/>
      <c r="V20" s="275">
        <f ca="1">IF(C20="",NA(),MATCH($B20&amp;$C20,'Smelter Look-up'!$J:$J,0))</f>
        <v>164</v>
      </c>
      <c r="W20" s="276"/>
      <c r="X20" s="276">
        <f t="shared" ca="1" si="4"/>
        <v>0</v>
      </c>
      <c r="Y20" s="276"/>
      <c r="Z20" s="276"/>
      <c r="AB20" s="278" t="str">
        <f t="shared" ca="1" si="5"/>
        <v>GoldMitsubishi Materials Corporation</v>
      </c>
    </row>
    <row r="21" spans="1:28" s="277" customFormat="1" ht="19.75">
      <c r="A21" s="217" t="s">
        <v>727</v>
      </c>
      <c r="B21" s="217" t="str">
        <f ca="1">IF(LEN(A21)=0,"",INDEX('Smelter Look-up'!$A:$A,MATCH($A21,'Smelter Look-up'!$E:$E,0)))</f>
        <v>Gold</v>
      </c>
      <c r="C21" s="221" t="str">
        <f ca="1">IF(LEN(A21)=0,"",INDEX('Smelter Look-up'!$C:$C,MATCH($A21,'Smelter Look-up'!$E:$E,0)))</f>
        <v>Mitsui Mining and Smelting Co., Ltd.</v>
      </c>
      <c r="D21" s="283"/>
      <c r="E21" s="217" t="str">
        <f ca="1">IF(ISERROR($V21),"",OFFSET('Smelter Look-up'!$D$4,$V21-4,0)&amp;"")</f>
        <v>JAPAN</v>
      </c>
      <c r="F21" s="217" t="str">
        <f ca="1">IF(ISERROR($V21),"",OFFSET('Smelter Look-up'!$E$4,$V21-4,0))</f>
        <v>CID001193</v>
      </c>
      <c r="G21" s="217" t="str">
        <f ca="1">IF(C21=$X$4,"Enter smelter details",IF(ISERROR($V21),"",OFFSET('Smelter Look-up'!$F$4,$V21-4,0)))</f>
        <v>RMI</v>
      </c>
      <c r="H21" s="218">
        <f ca="1">IF(ISERROR($V21),"",OFFSET('Smelter Look-up'!$G$4,$V21-4,0))</f>
        <v>0</v>
      </c>
      <c r="I21" s="219" t="str">
        <f ca="1">IF(ISERROR($V21),"",OFFSET('Smelter Look-up'!$H$4,$V21-4,0))</f>
        <v>Takehara</v>
      </c>
      <c r="J21" s="219" t="str">
        <f ca="1">IF(ISERROR($V21),"",OFFSET('Smelter Look-up'!$I$4,$V21-4,0))</f>
        <v>Hiroshima</v>
      </c>
      <c r="K21" s="273"/>
      <c r="L21" s="273"/>
      <c r="M21" s="273"/>
      <c r="N21" s="273"/>
      <c r="O21" s="273"/>
      <c r="P21" s="220"/>
      <c r="Q21" s="274"/>
      <c r="R21" s="217" t="str">
        <f ca="1">IF(ISERROR($V21),"",OFFSET('Smelter Look-up'!$C$4,$V21-4,0)&amp;"")</f>
        <v>Mitsui Mining and Smelting Co., Ltd.</v>
      </c>
      <c r="S21" s="225" t="str">
        <f t="shared" ca="1" si="3"/>
        <v>JP</v>
      </c>
      <c r="T21" s="225" t="str">
        <f ca="1">IF(B21="","",IF(ISERROR(MATCH($J21,SorP!$B$1:$B$6230,0)),"",INDIRECT("'SorP'!$A$"&amp;MATCH($J21,SorP!$B$1:$B$6230,0))))</f>
        <v>JP-34</v>
      </c>
      <c r="U21" s="241"/>
      <c r="V21" s="275">
        <f ca="1">IF(C21="",NA(),MATCH($B21&amp;$C21,'Smelter Look-up'!$J:$J,0))</f>
        <v>166</v>
      </c>
      <c r="W21" s="276"/>
      <c r="X21" s="276">
        <f t="shared" ca="1" si="4"/>
        <v>0</v>
      </c>
      <c r="Y21" s="276"/>
      <c r="Z21" s="276"/>
      <c r="AB21" s="278" t="str">
        <f t="shared" ca="1" si="5"/>
        <v>GoldMitsui Mining and Smelting Co., Ltd.</v>
      </c>
    </row>
    <row r="22" spans="1:28" s="277" customFormat="1" ht="19.75">
      <c r="A22" s="217" t="s">
        <v>731</v>
      </c>
      <c r="B22" s="217" t="str">
        <f ca="1">IF(LEN(A22)=0,"",INDEX('Smelter Look-up'!$A:$A,MATCH($A22,'Smelter Look-up'!$E:$E,0)))</f>
        <v>Gold</v>
      </c>
      <c r="C22" s="221" t="str">
        <f ca="1">IF(LEN(A22)=0,"",INDEX('Smelter Look-up'!$C:$C,MATCH($A22,'Smelter Look-up'!$E:$E,0)))</f>
        <v>Nihon Material Co., Ltd.</v>
      </c>
      <c r="D22" s="283"/>
      <c r="E22" s="217" t="str">
        <f ca="1">IF(ISERROR($V22),"",OFFSET('Smelter Look-up'!$D$4,$V22-4,0)&amp;"")</f>
        <v>JAPAN</v>
      </c>
      <c r="F22" s="217" t="str">
        <f ca="1">IF(ISERROR($V22),"",OFFSET('Smelter Look-up'!$E$4,$V22-4,0))</f>
        <v>CID001259</v>
      </c>
      <c r="G22" s="217" t="str">
        <f ca="1">IF(C22=$X$4,"Enter smelter details",IF(ISERROR($V22),"",OFFSET('Smelter Look-up'!$F$4,$V22-4,0)))</f>
        <v>RMI</v>
      </c>
      <c r="H22" s="218">
        <f ca="1">IF(ISERROR($V22),"",OFFSET('Smelter Look-up'!$G$4,$V22-4,0))</f>
        <v>0</v>
      </c>
      <c r="I22" s="219" t="str">
        <f ca="1">IF(ISERROR($V22),"",OFFSET('Smelter Look-up'!$H$4,$V22-4,0))</f>
        <v>Noda</v>
      </c>
      <c r="J22" s="219" t="str">
        <f ca="1">IF(ISERROR($V22),"",OFFSET('Smelter Look-up'!$I$4,$V22-4,0))</f>
        <v>Chiba</v>
      </c>
      <c r="K22" s="273"/>
      <c r="L22" s="273"/>
      <c r="M22" s="273"/>
      <c r="N22" s="273"/>
      <c r="O22" s="273"/>
      <c r="P22" s="220"/>
      <c r="Q22" s="274"/>
      <c r="R22" s="217" t="str">
        <f ca="1">IF(ISERROR($V22),"",OFFSET('Smelter Look-up'!$C$4,$V22-4,0)&amp;"")</f>
        <v>Nihon Material Co., Ltd.</v>
      </c>
      <c r="S22" s="225" t="str">
        <f t="shared" ca="1" si="3"/>
        <v>JP</v>
      </c>
      <c r="T22" s="225" t="str">
        <f ca="1">IF(B22="","",IF(ISERROR(MATCH($J22,SorP!$B$1:$B$6230,0)),"",INDIRECT("'SorP'!$A$"&amp;MATCH($J22,SorP!$B$1:$B$6230,0))))</f>
        <v>JP-12</v>
      </c>
      <c r="U22" s="241"/>
      <c r="V22" s="275">
        <f ca="1">IF(C22="",NA(),MATCH($B22&amp;$C22,'Smelter Look-up'!$J:$J,0))</f>
        <v>175</v>
      </c>
      <c r="W22" s="276"/>
      <c r="X22" s="276">
        <f t="shared" ca="1" si="4"/>
        <v>0</v>
      </c>
      <c r="Y22" s="276"/>
      <c r="Z22" s="276"/>
      <c r="AB22" s="278" t="str">
        <f t="shared" ca="1" si="5"/>
        <v>GoldNihon Material Co., Ltd.</v>
      </c>
    </row>
    <row r="23" spans="1:28" s="277" customFormat="1" ht="19.75">
      <c r="A23" s="217" t="s">
        <v>747</v>
      </c>
      <c r="B23" s="217" t="str">
        <f ca="1">IF(LEN(A23)=0,"",INDEX('Smelter Look-up'!$A:$A,MATCH($A23,'Smelter Look-up'!$E:$E,0)))</f>
        <v>Gold</v>
      </c>
      <c r="C23" s="221" t="str">
        <f ca="1">IF(LEN(A23)=0,"",INDEX('Smelter Look-up'!$C:$C,MATCH($A23,'Smelter Look-up'!$E:$E,0)))</f>
        <v>Sumitomo Metal Mining Co., Ltd.</v>
      </c>
      <c r="D23" s="283"/>
      <c r="E23" s="217" t="str">
        <f ca="1">IF(ISERROR($V23),"",OFFSET('Smelter Look-up'!$D$4,$V23-4,0)&amp;"")</f>
        <v>JAPAN</v>
      </c>
      <c r="F23" s="217" t="str">
        <f ca="1">IF(ISERROR($V23),"",OFFSET('Smelter Look-up'!$E$4,$V23-4,0))</f>
        <v>CID001798</v>
      </c>
      <c r="G23" s="217" t="str">
        <f ca="1">IF(C23=$X$4,"Enter smelter details",IF(ISERROR($V23),"",OFFSET('Smelter Look-up'!$F$4,$V23-4,0)))</f>
        <v>RMI</v>
      </c>
      <c r="H23" s="218">
        <f ca="1">IF(ISERROR($V23),"",OFFSET('Smelter Look-up'!$G$4,$V23-4,0))</f>
        <v>0</v>
      </c>
      <c r="I23" s="219" t="str">
        <f ca="1">IF(ISERROR($V23),"",OFFSET('Smelter Look-up'!$H$4,$V23-4,0))</f>
        <v>Saijo</v>
      </c>
      <c r="J23" s="219" t="str">
        <f ca="1">IF(ISERROR($V23),"",OFFSET('Smelter Look-up'!$I$4,$V23-4,0))</f>
        <v>Ehime</v>
      </c>
      <c r="K23" s="273"/>
      <c r="L23" s="273"/>
      <c r="M23" s="273"/>
      <c r="N23" s="273"/>
      <c r="O23" s="273"/>
      <c r="P23" s="220"/>
      <c r="Q23" s="274"/>
      <c r="R23" s="217" t="str">
        <f ca="1">IF(ISERROR($V23),"",OFFSET('Smelter Look-up'!$C$4,$V23-4,0)&amp;"")</f>
        <v>Sumitomo Metal Mining Co., Ltd.</v>
      </c>
      <c r="S23" s="225" t="str">
        <f t="shared" ca="1" si="3"/>
        <v>JP</v>
      </c>
      <c r="T23" s="225" t="str">
        <f ca="1">IF(B23="","",IF(ISERROR(MATCH($J23,SorP!$B$1:$B$6230,0)),"",INDIRECT("'SorP'!$A$"&amp;MATCH($J23,SorP!$B$1:$B$6230,0))))</f>
        <v>JP-38</v>
      </c>
      <c r="U23" s="241"/>
      <c r="V23" s="275">
        <f ca="1">IF(C23="",NA(),MATCH($B23&amp;$C23,'Smelter Look-up'!$J:$J,0))</f>
        <v>240</v>
      </c>
      <c r="W23" s="276"/>
      <c r="X23" s="276">
        <f t="shared" ca="1" si="4"/>
        <v>0</v>
      </c>
      <c r="Y23" s="276"/>
      <c r="Z23" s="276"/>
      <c r="AB23" s="278" t="str">
        <f t="shared" ca="1" si="5"/>
        <v>GoldSumitomo Metal Mining Co., Ltd.</v>
      </c>
    </row>
    <row r="24" spans="1:28" s="277" customFormat="1" ht="19.75">
      <c r="A24" s="217" t="s">
        <v>748</v>
      </c>
      <c r="B24" s="217" t="str">
        <f ca="1">IF(LEN(A24)=0,"",INDEX('Smelter Look-up'!$A:$A,MATCH($A24,'Smelter Look-up'!$E:$E,0)))</f>
        <v>Gold</v>
      </c>
      <c r="C24" s="221" t="str">
        <f ca="1">IF(LEN(A24)=0,"",INDEX('Smelter Look-up'!$C:$C,MATCH($A24,'Smelter Look-up'!$E:$E,0)))</f>
        <v>Tanaka Kikinzoku Kogyo K.K.</v>
      </c>
      <c r="D24" s="283"/>
      <c r="E24" s="217" t="str">
        <f ca="1">IF(ISERROR($V24),"",OFFSET('Smelter Look-up'!$D$4,$V24-4,0)&amp;"")</f>
        <v>JAPAN</v>
      </c>
      <c r="F24" s="217" t="str">
        <f ca="1">IF(ISERROR($V24),"",OFFSET('Smelter Look-up'!$E$4,$V24-4,0))</f>
        <v>CID001875</v>
      </c>
      <c r="G24" s="217" t="str">
        <f ca="1">IF(C24=$X$4,"Enter smelter details",IF(ISERROR($V24),"",OFFSET('Smelter Look-up'!$F$4,$V24-4,0)))</f>
        <v>RMI</v>
      </c>
      <c r="H24" s="218">
        <f ca="1">IF(ISERROR($V24),"",OFFSET('Smelter Look-up'!$G$4,$V24-4,0))</f>
        <v>0</v>
      </c>
      <c r="I24" s="219" t="str">
        <f ca="1">IF(ISERROR($V24),"",OFFSET('Smelter Look-up'!$H$4,$V24-4,0))</f>
        <v>Hiratsuka</v>
      </c>
      <c r="J24" s="219" t="str">
        <f ca="1">IF(ISERROR($V24),"",OFFSET('Smelter Look-up'!$I$4,$V24-4,0))</f>
        <v>Kanagawa</v>
      </c>
      <c r="K24" s="273"/>
      <c r="L24" s="273"/>
      <c r="M24" s="273"/>
      <c r="N24" s="273"/>
      <c r="O24" s="273"/>
      <c r="P24" s="220"/>
      <c r="Q24" s="274"/>
      <c r="R24" s="217" t="str">
        <f ca="1">IF(ISERROR($V24),"",OFFSET('Smelter Look-up'!$C$4,$V24-4,0)&amp;"")</f>
        <v>Tanaka Kikinzoku Kogyo K.K.</v>
      </c>
      <c r="S24" s="225" t="str">
        <f t="shared" ca="1" si="3"/>
        <v>JP</v>
      </c>
      <c r="T24" s="225" t="str">
        <f ca="1">IF(B24="","",IF(ISERROR(MATCH($J24,SorP!$B$1:$B$6230,0)),"",INDIRECT("'SorP'!$A$"&amp;MATCH($J24,SorP!$B$1:$B$6230,0))))</f>
        <v>JP-14</v>
      </c>
      <c r="U24" s="241"/>
      <c r="V24" s="275">
        <f ca="1">IF(C24="",NA(),MATCH($B24&amp;$C24,'Smelter Look-up'!$J:$J,0))</f>
        <v>252</v>
      </c>
      <c r="W24" s="276"/>
      <c r="X24" s="276">
        <f t="shared" ca="1" si="4"/>
        <v>0</v>
      </c>
      <c r="Y24" s="276"/>
      <c r="Z24" s="276"/>
      <c r="AB24" s="278" t="str">
        <f t="shared" ca="1" si="5"/>
        <v>GoldTanaka Kikinzoku Kogyo K.K.</v>
      </c>
    </row>
    <row r="25" spans="1:28" s="277" customFormat="1" ht="19.75">
      <c r="A25" s="217" t="s">
        <v>751</v>
      </c>
      <c r="B25" s="217" t="str">
        <f ca="1">IF(LEN(A25)=0,"",INDEX('Smelter Look-up'!$A:$A,MATCH($A25,'Smelter Look-up'!$E:$E,0)))</f>
        <v>Gold</v>
      </c>
      <c r="C25" s="221" t="str">
        <f ca="1">IF(LEN(A25)=0,"",INDEX('Smelter Look-up'!$C:$C,MATCH($A25,'Smelter Look-up'!$E:$E,0)))</f>
        <v>Tokuriki Honten Co., Ltd.</v>
      </c>
      <c r="D25" s="283"/>
      <c r="E25" s="217" t="str">
        <f ca="1">IF(ISERROR($V25),"",OFFSET('Smelter Look-up'!$D$4,$V25-4,0)&amp;"")</f>
        <v>JAPAN</v>
      </c>
      <c r="F25" s="217" t="str">
        <f ca="1">IF(ISERROR($V25),"",OFFSET('Smelter Look-up'!$E$4,$V25-4,0))</f>
        <v>CID001938</v>
      </c>
      <c r="G25" s="217" t="str">
        <f ca="1">IF(C25=$X$4,"Enter smelter details",IF(ISERROR($V25),"",OFFSET('Smelter Look-up'!$F$4,$V25-4,0)))</f>
        <v>RMI</v>
      </c>
      <c r="H25" s="218">
        <f ca="1">IF(ISERROR($V25),"",OFFSET('Smelter Look-up'!$G$4,$V25-4,0))</f>
        <v>0</v>
      </c>
      <c r="I25" s="219" t="str">
        <f ca="1">IF(ISERROR($V25),"",OFFSET('Smelter Look-up'!$H$4,$V25-4,0))</f>
        <v>Kuki</v>
      </c>
      <c r="J25" s="219" t="str">
        <f ca="1">IF(ISERROR($V25),"",OFFSET('Smelter Look-up'!$I$4,$V25-4,0))</f>
        <v>Saitama</v>
      </c>
      <c r="K25" s="273"/>
      <c r="L25" s="273"/>
      <c r="M25" s="273"/>
      <c r="N25" s="273"/>
      <c r="O25" s="273"/>
      <c r="P25" s="220"/>
      <c r="Q25" s="274"/>
      <c r="R25" s="217" t="str">
        <f ca="1">IF(ISERROR($V25),"",OFFSET('Smelter Look-up'!$C$4,$V25-4,0)&amp;"")</f>
        <v>Tokuriki Honten Co., Ltd.</v>
      </c>
      <c r="S25" s="225" t="str">
        <f t="shared" ca="1" si="3"/>
        <v>JP</v>
      </c>
      <c r="T25" s="225" t="str">
        <f ca="1">IF(B25="","",IF(ISERROR(MATCH($J25,SorP!$B$1:$B$6230,0)),"",INDIRECT("'SorP'!$A$"&amp;MATCH($J25,SorP!$B$1:$B$6230,0))))</f>
        <v>JP-11</v>
      </c>
      <c r="U25" s="241"/>
      <c r="V25" s="275">
        <f ca="1">IF(C25="",NA(),MATCH($B25&amp;$C25,'Smelter Look-up'!$J:$J,0))</f>
        <v>257</v>
      </c>
      <c r="W25" s="276"/>
      <c r="X25" s="276">
        <f t="shared" ca="1" si="4"/>
        <v>0</v>
      </c>
      <c r="Y25" s="276"/>
      <c r="Z25" s="276"/>
      <c r="AB25" s="278" t="str">
        <f t="shared" ca="1" si="5"/>
        <v>GoldTokuriki Honten Co., Ltd.</v>
      </c>
    </row>
    <row r="26" spans="1:28" s="277" customFormat="1" ht="19.75">
      <c r="A26" s="217" t="s">
        <v>823</v>
      </c>
      <c r="B26" s="217" t="str">
        <f ca="1">IF(LEN(A26)=0,"",INDEX('Smelter Look-up'!$A:$A,MATCH($A26,'Smelter Look-up'!$E:$E,0)))</f>
        <v>Tungsten</v>
      </c>
      <c r="C26" s="221" t="str">
        <f ca="1">IF(LEN(A26)=0,"",INDEX('Smelter Look-up'!$C:$C,MATCH($A26,'Smelter Look-up'!$E:$E,0)))</f>
        <v>Xiamen Tungsten Co., Ltd.</v>
      </c>
      <c r="D26" s="283"/>
      <c r="E26" s="217" t="str">
        <f ca="1">IF(ISERROR($V26),"",OFFSET('Smelter Look-up'!$D$4,$V26-4,0)&amp;"")</f>
        <v>CHINA</v>
      </c>
      <c r="F26" s="217" t="str">
        <f ca="1">IF(ISERROR($V26),"",OFFSET('Smelter Look-up'!$E$4,$V26-4,0))</f>
        <v>CID002082</v>
      </c>
      <c r="G26" s="217" t="str">
        <f ca="1">IF(C26=$X$4,"Enter smelter details",IF(ISERROR($V26),"",OFFSET('Smelter Look-up'!$F$4,$V26-4,0)))</f>
        <v>RMI</v>
      </c>
      <c r="H26" s="218">
        <f ca="1">IF(ISERROR($V26),"",OFFSET('Smelter Look-up'!$G$4,$V26-4,0))</f>
        <v>0</v>
      </c>
      <c r="I26" s="219" t="str">
        <f ca="1">IF(ISERROR($V26),"",OFFSET('Smelter Look-up'!$H$4,$V26-4,0))</f>
        <v>Xiamen</v>
      </c>
      <c r="J26" s="219" t="str">
        <f ca="1">IF(ISERROR($V26),"",OFFSET('Smelter Look-up'!$I$4,$V26-4,0))</f>
        <v>Fujian Sheng</v>
      </c>
      <c r="K26" s="273"/>
      <c r="L26" s="273"/>
      <c r="M26" s="273"/>
      <c r="N26" s="273"/>
      <c r="O26" s="273"/>
      <c r="P26" s="220"/>
      <c r="Q26" s="274"/>
      <c r="R26" s="217" t="str">
        <f ca="1">IF(ISERROR($V26),"",OFFSET('Smelter Look-up'!$C$4,$V26-4,0)&amp;"")</f>
        <v>Xiamen Tungsten Co., Ltd.</v>
      </c>
      <c r="S26" s="225" t="str">
        <f t="shared" ca="1" si="3"/>
        <v>CN</v>
      </c>
      <c r="T26" s="225" t="str">
        <f ca="1">IF(B26="","",IF(ISERROR(MATCH($J26,SorP!$B$1:$B$6230,0)),"",INDIRECT("'SorP'!$A$"&amp;MATCH($J26,SorP!$B$1:$B$6230,0))))</f>
        <v>CN-FJ</v>
      </c>
      <c r="U26" s="241"/>
      <c r="V26" s="275">
        <f ca="1">IF(C26="",NA(),MATCH($B26&amp;$C26,'Smelter Look-up'!$J:$J,0))</f>
        <v>558</v>
      </c>
      <c r="W26" s="276"/>
      <c r="X26" s="276">
        <f t="shared" ca="1" si="4"/>
        <v>0</v>
      </c>
      <c r="Y26" s="276"/>
      <c r="Z26" s="276"/>
      <c r="AB26" s="278" t="str">
        <f t="shared" ca="1" si="5"/>
        <v>TungstenXiamen Tungsten Co., Ltd.</v>
      </c>
    </row>
    <row r="27" spans="1:28" s="277" customFormat="1" ht="19.75">
      <c r="A27" s="217" t="s">
        <v>148</v>
      </c>
      <c r="B27" s="217" t="str">
        <f ca="1">IF(LEN(A27)=0,"",INDEX('Smelter Look-up'!$A:$A,MATCH($A27,'Smelter Look-up'!$E:$E,0)))</f>
        <v>Tungsten</v>
      </c>
      <c r="C27" s="221" t="str">
        <f ca="1">IF(LEN(A27)=0,"",INDEX('Smelter Look-up'!$C:$C,MATCH($A27,'Smelter Look-up'!$E:$E,0)))</f>
        <v>Xiamen Tungsten (H.C.) Co., Ltd.</v>
      </c>
      <c r="D27" s="283"/>
      <c r="E27" s="217" t="str">
        <f ca="1">IF(ISERROR($V27),"",OFFSET('Smelter Look-up'!$D$4,$V27-4,0)&amp;"")</f>
        <v>CHINA</v>
      </c>
      <c r="F27" s="217" t="str">
        <f ca="1">IF(ISERROR($V27),"",OFFSET('Smelter Look-up'!$E$4,$V27-4,0))</f>
        <v>CID002320</v>
      </c>
      <c r="G27" s="217" t="str">
        <f ca="1">IF(C27=$X$4,"Enter smelter details",IF(ISERROR($V27),"",OFFSET('Smelter Look-up'!$F$4,$V27-4,0)))</f>
        <v>RMI</v>
      </c>
      <c r="H27" s="218">
        <f ca="1">IF(ISERROR($V27),"",OFFSET('Smelter Look-up'!$G$4,$V27-4,0))</f>
        <v>0</v>
      </c>
      <c r="I27" s="219" t="str">
        <f ca="1">IF(ISERROR($V27),"",OFFSET('Smelter Look-up'!$H$4,$V27-4,0))</f>
        <v>Xiamen</v>
      </c>
      <c r="J27" s="219" t="str">
        <f ca="1">IF(ISERROR($V27),"",OFFSET('Smelter Look-up'!$I$4,$V27-4,0))</f>
        <v>Fujian Sheng</v>
      </c>
      <c r="K27" s="273"/>
      <c r="L27" s="273"/>
      <c r="M27" s="273"/>
      <c r="N27" s="273"/>
      <c r="O27" s="273"/>
      <c r="P27" s="220"/>
      <c r="Q27" s="274"/>
      <c r="R27" s="217" t="str">
        <f ca="1">IF(ISERROR($V27),"",OFFSET('Smelter Look-up'!$C$4,$V27-4,0)&amp;"")</f>
        <v>Xiamen Tungsten (H.C.) Co., Ltd.</v>
      </c>
      <c r="S27" s="225" t="str">
        <f t="shared" ca="1" si="3"/>
        <v>CN</v>
      </c>
      <c r="T27" s="225" t="str">
        <f ca="1">IF(B27="","",IF(ISERROR(MATCH($J27,SorP!$B$1:$B$6230,0)),"",INDIRECT("'SorP'!$A$"&amp;MATCH($J27,SorP!$B$1:$B$6230,0))))</f>
        <v>CN-FJ</v>
      </c>
      <c r="U27" s="241"/>
      <c r="V27" s="275">
        <f ca="1">IF(C27="",NA(),MATCH($B27&amp;$C27,'Smelter Look-up'!$J:$J,0))</f>
        <v>557</v>
      </c>
      <c r="W27" s="276"/>
      <c r="X27" s="276">
        <f t="shared" ca="1" si="4"/>
        <v>0</v>
      </c>
      <c r="Y27" s="276"/>
      <c r="Z27" s="276"/>
      <c r="AB27" s="278" t="str">
        <f t="shared" ca="1" si="5"/>
        <v>TungstenXiamen Tungsten (H.C.) Co., Ltd.</v>
      </c>
    </row>
    <row r="28" spans="1:28" s="277" customFormat="1" ht="19.75">
      <c r="A28" s="217" t="s">
        <v>819</v>
      </c>
      <c r="B28" s="217" t="str">
        <f ca="1">IF(LEN(A28)=0,"",INDEX('Smelter Look-up'!$A:$A,MATCH($A28,'Smelter Look-up'!$E:$E,0)))</f>
        <v>Tungsten</v>
      </c>
      <c r="C28" s="221" t="str">
        <f ca="1">IF(LEN(A28)=0,"",INDEX('Smelter Look-up'!$C:$C,MATCH($A28,'Smelter Look-up'!$E:$E,0)))</f>
        <v>Ganzhou Huaxing Tungsten Products Co., Ltd.</v>
      </c>
      <c r="D28" s="283"/>
      <c r="E28" s="217" t="str">
        <f ca="1">IF(ISERROR($V28),"",OFFSET('Smelter Look-up'!$D$4,$V28-4,0)&amp;"")</f>
        <v>CHINA</v>
      </c>
      <c r="F28" s="217" t="str">
        <f ca="1">IF(ISERROR($V28),"",OFFSET('Smelter Look-up'!$E$4,$V28-4,0))</f>
        <v>CID000875</v>
      </c>
      <c r="G28" s="217" t="str">
        <f ca="1">IF(C28=$X$4,"Enter smelter details",IF(ISERROR($V28),"",OFFSET('Smelter Look-up'!$F$4,$V28-4,0)))</f>
        <v>RMI</v>
      </c>
      <c r="H28" s="218">
        <f ca="1">IF(ISERROR($V28),"",OFFSET('Smelter Look-up'!$G$4,$V28-4,0))</f>
        <v>0</v>
      </c>
      <c r="I28" s="219" t="str">
        <f ca="1">IF(ISERROR($V28),"",OFFSET('Smelter Look-up'!$H$4,$V28-4,0))</f>
        <v>Ganzhou</v>
      </c>
      <c r="J28" s="219" t="str">
        <f ca="1">IF(ISERROR($V28),"",OFFSET('Smelter Look-up'!$I$4,$V28-4,0))</f>
        <v>Jiangxi Sheng</v>
      </c>
      <c r="K28" s="273"/>
      <c r="L28" s="273"/>
      <c r="M28" s="273"/>
      <c r="N28" s="273"/>
      <c r="O28" s="273"/>
      <c r="P28" s="220"/>
      <c r="Q28" s="274"/>
      <c r="R28" s="217" t="str">
        <f ca="1">IF(ISERROR($V28),"",OFFSET('Smelter Look-up'!$C$4,$V28-4,0)&amp;"")</f>
        <v>Ganzhou Huaxing Tungsten Products Co., Ltd.</v>
      </c>
      <c r="S28" s="225" t="str">
        <f t="shared" ca="1" si="3"/>
        <v>CN</v>
      </c>
      <c r="T28" s="225" t="str">
        <f ca="1">IF(B28="","",IF(ISERROR(MATCH($J28,SorP!$B$1:$B$6230,0)),"",INDIRECT("'SorP'!$A$"&amp;MATCH($J28,SorP!$B$1:$B$6230,0))))</f>
        <v>CN-JX</v>
      </c>
      <c r="U28" s="241"/>
      <c r="V28" s="275">
        <f ca="1">IF(C28="",NA(),MATCH($B28&amp;$C28,'Smelter Look-up'!$J:$J,0))</f>
        <v>508</v>
      </c>
      <c r="W28" s="276"/>
      <c r="X28" s="276">
        <f t="shared" ca="1" si="4"/>
        <v>0</v>
      </c>
      <c r="Y28" s="276"/>
      <c r="Z28" s="276"/>
      <c r="AB28" s="278" t="str">
        <f t="shared" ca="1" si="5"/>
        <v>TungstenGanzhou Huaxing Tungsten Products Co., Ltd.</v>
      </c>
    </row>
    <row r="29" spans="1:28" s="277" customFormat="1" ht="19.75">
      <c r="A29" s="217" t="s">
        <v>813</v>
      </c>
      <c r="B29" s="217" t="str">
        <f ca="1">IF(LEN(A29)=0,"",INDEX('Smelter Look-up'!$A:$A,MATCH($A29,'Smelter Look-up'!$E:$E,0)))</f>
        <v>Tungsten</v>
      </c>
      <c r="C29" s="221" t="str">
        <f ca="1">IF(LEN(A29)=0,"",INDEX('Smelter Look-up'!$C:$C,MATCH($A29,'Smelter Look-up'!$E:$E,0)))</f>
        <v>Chongyi Zhangyuan Tungsten Co., Ltd.</v>
      </c>
      <c r="D29" s="283"/>
      <c r="E29" s="217" t="str">
        <f ca="1">IF(ISERROR($V29),"",OFFSET('Smelter Look-up'!$D$4,$V29-4,0)&amp;"")</f>
        <v>CHINA</v>
      </c>
      <c r="F29" s="217" t="str">
        <f ca="1">IF(ISERROR($V29),"",OFFSET('Smelter Look-up'!$E$4,$V29-4,0))</f>
        <v>CID000258</v>
      </c>
      <c r="G29" s="217" t="str">
        <f ca="1">IF(C29=$X$4,"Enter smelter details",IF(ISERROR($V29),"",OFFSET('Smelter Look-up'!$F$4,$V29-4,0)))</f>
        <v>RMI</v>
      </c>
      <c r="H29" s="218">
        <f ca="1">IF(ISERROR($V29),"",OFFSET('Smelter Look-up'!$G$4,$V29-4,0))</f>
        <v>0</v>
      </c>
      <c r="I29" s="219" t="str">
        <f ca="1">IF(ISERROR($V29),"",OFFSET('Smelter Look-up'!$H$4,$V29-4,0))</f>
        <v>Ganzhou</v>
      </c>
      <c r="J29" s="219" t="str">
        <f ca="1">IF(ISERROR($V29),"",OFFSET('Smelter Look-up'!$I$4,$V29-4,0))</f>
        <v>Jiangxi Sheng</v>
      </c>
      <c r="K29" s="273"/>
      <c r="L29" s="273"/>
      <c r="M29" s="273"/>
      <c r="N29" s="273"/>
      <c r="O29" s="273"/>
      <c r="P29" s="220"/>
      <c r="Q29" s="274"/>
      <c r="R29" s="217" t="str">
        <f ca="1">IF(ISERROR($V29),"",OFFSET('Smelter Look-up'!$C$4,$V29-4,0)&amp;"")</f>
        <v>Chongyi Zhangyuan Tungsten Co., Ltd.</v>
      </c>
      <c r="S29" s="225" t="str">
        <f t="shared" ca="1" si="3"/>
        <v>CN</v>
      </c>
      <c r="T29" s="225" t="str">
        <f ca="1">IF(B29="","",IF(ISERROR(MATCH($J29,SorP!$B$1:$B$6230,0)),"",INDIRECT("'SorP'!$A$"&amp;MATCH($J29,SorP!$B$1:$B$6230,0))))</f>
        <v>CN-JX</v>
      </c>
      <c r="U29" s="241"/>
      <c r="V29" s="275">
        <f ca="1">IF(C29="",NA(),MATCH($B29&amp;$C29,'Smelter Look-up'!$J:$J,0))</f>
        <v>501</v>
      </c>
      <c r="W29" s="276"/>
      <c r="X29" s="276">
        <f t="shared" ca="1" si="4"/>
        <v>0</v>
      </c>
      <c r="Y29" s="276"/>
      <c r="Z29" s="276"/>
      <c r="AB29" s="278" t="str">
        <f t="shared" ca="1" si="5"/>
        <v>TungstenChongyi Zhangyuan Tungsten Co., Ltd.</v>
      </c>
    </row>
    <row r="30" spans="1:28" s="277" customFormat="1" ht="19.75">
      <c r="A30" s="217" t="s">
        <v>818</v>
      </c>
      <c r="B30" s="217" t="str">
        <f ca="1">IF(LEN(A30)=0,"",INDEX('Smelter Look-up'!$A:$A,MATCH($A30,'Smelter Look-up'!$E:$E,0)))</f>
        <v>Tungsten</v>
      </c>
      <c r="C30" s="221" t="str">
        <f ca="1">IF(LEN(A30)=0,"",INDEX('Smelter Look-up'!$C:$C,MATCH($A30,'Smelter Look-up'!$E:$E,0)))</f>
        <v>Japan New Metals Co., Ltd.</v>
      </c>
      <c r="D30" s="283"/>
      <c r="E30" s="217" t="str">
        <f ca="1">IF(ISERROR($V30),"",OFFSET('Smelter Look-up'!$D$4,$V30-4,0)&amp;"")</f>
        <v>JAPAN</v>
      </c>
      <c r="F30" s="217" t="str">
        <f ca="1">IF(ISERROR($V30),"",OFFSET('Smelter Look-up'!$E$4,$V30-4,0))</f>
        <v>CID000825</v>
      </c>
      <c r="G30" s="217" t="str">
        <f ca="1">IF(C30=$X$4,"Enter smelter details",IF(ISERROR($V30),"",OFFSET('Smelter Look-up'!$F$4,$V30-4,0)))</f>
        <v>RMI</v>
      </c>
      <c r="H30" s="218">
        <f ca="1">IF(ISERROR($V30),"",OFFSET('Smelter Look-up'!$G$4,$V30-4,0))</f>
        <v>0</v>
      </c>
      <c r="I30" s="219" t="str">
        <f ca="1">IF(ISERROR($V30),"",OFFSET('Smelter Look-up'!$H$4,$V30-4,0))</f>
        <v>Akita City</v>
      </c>
      <c r="J30" s="219" t="str">
        <f ca="1">IF(ISERROR($V30),"",OFFSET('Smelter Look-up'!$I$4,$V30-4,0))</f>
        <v>Akita</v>
      </c>
      <c r="K30" s="273"/>
      <c r="L30" s="273"/>
      <c r="M30" s="273"/>
      <c r="N30" s="273"/>
      <c r="O30" s="273"/>
      <c r="P30" s="220"/>
      <c r="Q30" s="274"/>
      <c r="R30" s="217" t="str">
        <f ca="1">IF(ISERROR($V30),"",OFFSET('Smelter Look-up'!$C$4,$V30-4,0)&amp;"")</f>
        <v>Japan New Metals Co., Ltd.</v>
      </c>
      <c r="S30" s="225" t="str">
        <f t="shared" ca="1" si="3"/>
        <v>JP</v>
      </c>
      <c r="T30" s="225" t="str">
        <f ca="1">IF(B30="","",IF(ISERROR(MATCH($J30,SorP!$B$1:$B$6230,0)),"",INDIRECT("'SorP'!$A$"&amp;MATCH($J30,SorP!$B$1:$B$6230,0))))</f>
        <v>JP-05</v>
      </c>
      <c r="U30" s="241"/>
      <c r="V30" s="275">
        <f ca="1">IF(C30="",NA(),MATCH($B30&amp;$C30,'Smelter Look-up'!$J:$J,0))</f>
        <v>525</v>
      </c>
      <c r="W30" s="276"/>
      <c r="X30" s="276">
        <f t="shared" ca="1" si="4"/>
        <v>0</v>
      </c>
      <c r="Y30" s="276"/>
      <c r="Z30" s="276"/>
      <c r="AB30" s="278" t="str">
        <f t="shared" ca="1" si="5"/>
        <v>TungstenJapan New Metals Co., Ltd.</v>
      </c>
    </row>
    <row r="31" spans="1:28" s="277" customFormat="1" ht="19.75">
      <c r="A31" s="217" t="s">
        <v>1429</v>
      </c>
      <c r="B31" s="217" t="str">
        <f ca="1">IF(LEN(A31)=0,"",INDEX('Smelter Look-up'!$A:$A,MATCH($A31,'Smelter Look-up'!$E:$E,0)))</f>
        <v>Tungsten</v>
      </c>
      <c r="C31" s="221" t="str">
        <f ca="1">IF(LEN(A31)=0,"",INDEX('Smelter Look-up'!$C:$C,MATCH($A31,'Smelter Look-up'!$E:$E,0)))</f>
        <v>Chenzhou Diamond Tungsten Products Co., Ltd.</v>
      </c>
      <c r="D31" s="283"/>
      <c r="E31" s="217" t="str">
        <f ca="1">IF(ISERROR($V31),"",OFFSET('Smelter Look-up'!$D$4,$V31-4,0)&amp;"")</f>
        <v>CHINA</v>
      </c>
      <c r="F31" s="217" t="str">
        <f ca="1">IF(ISERROR($V31),"",OFFSET('Smelter Look-up'!$E$4,$V31-4,0))</f>
        <v>CID002513</v>
      </c>
      <c r="G31" s="217" t="str">
        <f ca="1">IF(C31=$X$4,"Enter smelter details",IF(ISERROR($V31),"",OFFSET('Smelter Look-up'!$F$4,$V31-4,0)))</f>
        <v>RMI</v>
      </c>
      <c r="H31" s="218">
        <f ca="1">IF(ISERROR($V31),"",OFFSET('Smelter Look-up'!$G$4,$V31-4,0))</f>
        <v>0</v>
      </c>
      <c r="I31" s="219" t="str">
        <f ca="1">IF(ISERROR($V31),"",OFFSET('Smelter Look-up'!$H$4,$V31-4,0))</f>
        <v>Chenzhou</v>
      </c>
      <c r="J31" s="219" t="str">
        <f ca="1">IF(ISERROR($V31),"",OFFSET('Smelter Look-up'!$I$4,$V31-4,0))</f>
        <v>Hunan Sheng</v>
      </c>
      <c r="K31" s="273"/>
      <c r="L31" s="273"/>
      <c r="M31" s="273"/>
      <c r="N31" s="273"/>
      <c r="O31" s="273"/>
      <c r="P31" s="220"/>
      <c r="Q31" s="274"/>
      <c r="R31" s="217" t="str">
        <f ca="1">IF(ISERROR($V31),"",OFFSET('Smelter Look-up'!$C$4,$V31-4,0)&amp;"")</f>
        <v>Chenzhou Diamond Tungsten Products Co., Ltd.</v>
      </c>
      <c r="S31" s="225" t="str">
        <f t="shared" ca="1" si="3"/>
        <v>CN</v>
      </c>
      <c r="T31" s="225" t="str">
        <f ca="1">IF(B31="","",IF(ISERROR(MATCH($J31,SorP!$B$1:$B$6230,0)),"",INDIRECT("'SorP'!$A$"&amp;MATCH($J31,SorP!$B$1:$B$6230,0))))</f>
        <v>CN-HN</v>
      </c>
      <c r="U31" s="241"/>
      <c r="V31" s="275">
        <f ca="1">IF(C31="",NA(),MATCH($B31&amp;$C31,'Smelter Look-up'!$J:$J,0))</f>
        <v>497</v>
      </c>
      <c r="W31" s="276"/>
      <c r="X31" s="276">
        <f t="shared" ca="1" si="4"/>
        <v>0</v>
      </c>
      <c r="Y31" s="276"/>
      <c r="Z31" s="276"/>
      <c r="AB31" s="278" t="str">
        <f t="shared" ca="1" si="5"/>
        <v>TungstenChenzhou Diamond Tungsten Products Co., Ltd.</v>
      </c>
    </row>
    <row r="32" spans="1:28" s="277" customFormat="1" ht="19.75">
      <c r="A32" s="217" t="s">
        <v>403</v>
      </c>
      <c r="B32" s="217" t="str">
        <f ca="1">IF(LEN(A32)=0,"",INDEX('Smelter Look-up'!$A:$A,MATCH($A32,'Smelter Look-up'!$E:$E,0)))</f>
        <v>Tungsten</v>
      </c>
      <c r="C32" s="221" t="str">
        <f ca="1">IF(LEN(A32)=0,"",INDEX('Smelter Look-up'!$C:$C,MATCH($A32,'Smelter Look-up'!$E:$E,0)))</f>
        <v>Ganzhou Seadragon W &amp; Mo Co., Ltd.</v>
      </c>
      <c r="D32" s="283"/>
      <c r="E32" s="217" t="str">
        <f ca="1">IF(ISERROR($V32),"",OFFSET('Smelter Look-up'!$D$4,$V32-4,0)&amp;"")</f>
        <v>CHINA</v>
      </c>
      <c r="F32" s="217" t="str">
        <f ca="1">IF(ISERROR($V32),"",OFFSET('Smelter Look-up'!$E$4,$V32-4,0))</f>
        <v>CID002494</v>
      </c>
      <c r="G32" s="217" t="str">
        <f ca="1">IF(C32=$X$4,"Enter smelter details",IF(ISERROR($V32),"",OFFSET('Smelter Look-up'!$F$4,$V32-4,0)))</f>
        <v>RMI</v>
      </c>
      <c r="H32" s="218">
        <f ca="1">IF(ISERROR($V32),"",OFFSET('Smelter Look-up'!$G$4,$V32-4,0))</f>
        <v>0</v>
      </c>
      <c r="I32" s="219" t="str">
        <f ca="1">IF(ISERROR($V32),"",OFFSET('Smelter Look-up'!$H$4,$V32-4,0))</f>
        <v>Ganzhou</v>
      </c>
      <c r="J32" s="219" t="str">
        <f ca="1">IF(ISERROR($V32),"",OFFSET('Smelter Look-up'!$I$4,$V32-4,0))</f>
        <v>Jiangxi Sheng</v>
      </c>
      <c r="K32" s="273"/>
      <c r="L32" s="273"/>
      <c r="M32" s="273"/>
      <c r="N32" s="273"/>
      <c r="O32" s="273"/>
      <c r="P32" s="220"/>
      <c r="Q32" s="274"/>
      <c r="R32" s="217" t="str">
        <f ca="1">IF(ISERROR($V32),"",OFFSET('Smelter Look-up'!$C$4,$V32-4,0)&amp;"")</f>
        <v>Ganzhou Seadragon W &amp; Mo Co., Ltd.</v>
      </c>
      <c r="S32" s="225" t="str">
        <f t="shared" ca="1" si="3"/>
        <v>CN</v>
      </c>
      <c r="T32" s="225" t="str">
        <f ca="1">IF(B32="","",IF(ISERROR(MATCH($J32,SorP!$B$1:$B$6230,0)),"",INDIRECT("'SorP'!$A$"&amp;MATCH($J32,SorP!$B$1:$B$6230,0))))</f>
        <v>CN-JX</v>
      </c>
      <c r="U32" s="241"/>
      <c r="V32" s="275">
        <f ca="1">IF(C32="",NA(),MATCH($B32&amp;$C32,'Smelter Look-up'!$J:$J,0))</f>
        <v>510</v>
      </c>
      <c r="W32" s="276"/>
      <c r="X32" s="276">
        <f t="shared" ca="1" si="4"/>
        <v>0</v>
      </c>
      <c r="Y32" s="276"/>
      <c r="Z32" s="276"/>
      <c r="AB32" s="278" t="str">
        <f t="shared" ca="1" si="5"/>
        <v>TungstenGanzhou Seadragon W &amp; Mo Co., Ltd.</v>
      </c>
    </row>
    <row r="33" spans="1:28" s="277" customFormat="1" ht="19.75">
      <c r="A33" s="217" t="s">
        <v>815</v>
      </c>
      <c r="B33" s="217" t="str">
        <f ca="1">IF(LEN(A33)=0,"",INDEX('Smelter Look-up'!$A:$A,MATCH($A33,'Smelter Look-up'!$E:$E,0)))</f>
        <v>Tungsten</v>
      </c>
      <c r="C33" s="221" t="str">
        <f ca="1">IF(LEN(A33)=0,"",INDEX('Smelter Look-up'!$C:$C,MATCH($A33,'Smelter Look-up'!$E:$E,0)))</f>
        <v>Global Tungsten &amp; Powders Corp.</v>
      </c>
      <c r="D33" s="283"/>
      <c r="E33" s="217" t="str">
        <f ca="1">IF(ISERROR($V33),"",OFFSET('Smelter Look-up'!$D$4,$V33-4,0)&amp;"")</f>
        <v>UNITED STATES OF AMERICA</v>
      </c>
      <c r="F33" s="217" t="str">
        <f ca="1">IF(ISERROR($V33),"",OFFSET('Smelter Look-up'!$E$4,$V33-4,0))</f>
        <v>CID000568</v>
      </c>
      <c r="G33" s="217" t="str">
        <f ca="1">IF(C33=$X$4,"Enter smelter details",IF(ISERROR($V33),"",OFFSET('Smelter Look-up'!$F$4,$V33-4,0)))</f>
        <v>RMI</v>
      </c>
      <c r="H33" s="218">
        <f ca="1">IF(ISERROR($V33),"",OFFSET('Smelter Look-up'!$G$4,$V33-4,0))</f>
        <v>0</v>
      </c>
      <c r="I33" s="219" t="str">
        <f ca="1">IF(ISERROR($V33),"",OFFSET('Smelter Look-up'!$H$4,$V33-4,0))</f>
        <v>Towanda</v>
      </c>
      <c r="J33" s="219" t="str">
        <f ca="1">IF(ISERROR($V33),"",OFFSET('Smelter Look-up'!$I$4,$V33-4,0))</f>
        <v>Pennsylvania</v>
      </c>
      <c r="K33" s="273"/>
      <c r="L33" s="273"/>
      <c r="M33" s="273"/>
      <c r="N33" s="273"/>
      <c r="O33" s="273"/>
      <c r="P33" s="220"/>
      <c r="Q33" s="274"/>
      <c r="R33" s="217" t="str">
        <f ca="1">IF(ISERROR($V33),"",OFFSET('Smelter Look-up'!$C$4,$V33-4,0)&amp;"")</f>
        <v>Global Tungsten &amp; Powders Corp.</v>
      </c>
      <c r="S33" s="225" t="str">
        <f t="shared" ca="1" si="3"/>
        <v>US</v>
      </c>
      <c r="T33" s="225" t="str">
        <f ca="1">IF(B33="","",IF(ISERROR(MATCH($J33,SorP!$B$1:$B$6230,0)),"",INDIRECT("'SorP'!$A$"&amp;MATCH($J33,SorP!$B$1:$B$6230,0))))</f>
        <v>US-PA</v>
      </c>
      <c r="U33" s="241"/>
      <c r="V33" s="275">
        <f ca="1">IF(C33="",NA(),MATCH($B33&amp;$C33,'Smelter Look-up'!$J:$J,0))</f>
        <v>512</v>
      </c>
      <c r="W33" s="276"/>
      <c r="X33" s="276">
        <f t="shared" ca="1" si="4"/>
        <v>0</v>
      </c>
      <c r="Y33" s="276"/>
      <c r="Z33" s="276"/>
      <c r="AB33" s="278" t="str">
        <f t="shared" ca="1" si="5"/>
        <v>TungstenGlobal Tungsten &amp; Powders Corp.</v>
      </c>
    </row>
    <row r="34" spans="1:28" s="277" customFormat="1" ht="19.75">
      <c r="A34" s="217" t="s">
        <v>1451</v>
      </c>
      <c r="B34" s="217" t="str">
        <f ca="1">IF(LEN(A34)=0,"",INDEX('Smelter Look-up'!$A:$A,MATCH($A34,'Smelter Look-up'!$E:$E,0)))</f>
        <v>Tungsten</v>
      </c>
      <c r="C34" s="221" t="str">
        <f ca="1">IF(LEN(A34)=0,"",INDEX('Smelter Look-up'!$C:$C,MATCH($A34,'Smelter Look-up'!$E:$E,0)))</f>
        <v>H.C. Starck Tungsten GmbH</v>
      </c>
      <c r="D34" s="283"/>
      <c r="E34" s="217" t="str">
        <f ca="1">IF(ISERROR($V34),"",OFFSET('Smelter Look-up'!$D$4,$V34-4,0)&amp;"")</f>
        <v>GERMANY</v>
      </c>
      <c r="F34" s="217" t="str">
        <f ca="1">IF(ISERROR($V34),"",OFFSET('Smelter Look-up'!$E$4,$V34-4,0))</f>
        <v>CID002541</v>
      </c>
      <c r="G34" s="217" t="str">
        <f ca="1">IF(C34=$X$4,"Enter smelter details",IF(ISERROR($V34),"",OFFSET('Smelter Look-up'!$F$4,$V34-4,0)))</f>
        <v>RMI</v>
      </c>
      <c r="H34" s="218">
        <f ca="1">IF(ISERROR($V34),"",OFFSET('Smelter Look-up'!$G$4,$V34-4,0))</f>
        <v>0</v>
      </c>
      <c r="I34" s="219" t="str">
        <f ca="1">IF(ISERROR($V34),"",OFFSET('Smelter Look-up'!$H$4,$V34-4,0))</f>
        <v>Goslar</v>
      </c>
      <c r="J34" s="219" t="str">
        <f ca="1">IF(ISERROR($V34),"",OFFSET('Smelter Look-up'!$I$4,$V34-4,0))</f>
        <v>Niedersachsen</v>
      </c>
      <c r="K34" s="273"/>
      <c r="L34" s="273"/>
      <c r="M34" s="273"/>
      <c r="N34" s="273"/>
      <c r="O34" s="273"/>
      <c r="P34" s="220"/>
      <c r="Q34" s="274"/>
      <c r="R34" s="217" t="str">
        <f ca="1">IF(ISERROR($V34),"",OFFSET('Smelter Look-up'!$C$4,$V34-4,0)&amp;"")</f>
        <v>H.C. Starck Tungsten GmbH</v>
      </c>
      <c r="S34" s="225" t="str">
        <f t="shared" ca="1" si="3"/>
        <v>DE</v>
      </c>
      <c r="T34" s="225" t="str">
        <f ca="1">IF(B34="","",IF(ISERROR(MATCH($J34,SorP!$B$1:$B$6230,0)),"",INDIRECT("'SorP'!$A$"&amp;MATCH($J34,SorP!$B$1:$B$6230,0))))</f>
        <v>DE-NI</v>
      </c>
      <c r="U34" s="241"/>
      <c r="V34" s="275">
        <f ca="1">IF(C34="",NA(),MATCH($B34&amp;$C34,'Smelter Look-up'!$J:$J,0))</f>
        <v>516</v>
      </c>
      <c r="W34" s="276"/>
      <c r="X34" s="276">
        <f t="shared" ca="1" si="4"/>
        <v>0</v>
      </c>
      <c r="Y34" s="276"/>
      <c r="Z34" s="276"/>
      <c r="AB34" s="278" t="str">
        <f t="shared" ca="1" si="5"/>
        <v>TungstenH.C. Starck Tungsten GmbH</v>
      </c>
    </row>
    <row r="35" spans="1:28" s="277" customFormat="1" ht="19.75">
      <c r="A35" s="217" t="s">
        <v>817</v>
      </c>
      <c r="B35" s="217" t="str">
        <f ca="1">IF(LEN(A35)=0,"",INDEX('Smelter Look-up'!$A:$A,MATCH($A35,'Smelter Look-up'!$E:$E,0)))</f>
        <v>Tungsten</v>
      </c>
      <c r="C35" s="221" t="str">
        <f ca="1">IF(LEN(A35)=0,"",INDEX('Smelter Look-up'!$C:$C,MATCH($A35,'Smelter Look-up'!$E:$E,0)))</f>
        <v>Hunan Chunchang Nonferrous Metals Co., Ltd.</v>
      </c>
      <c r="D35" s="283"/>
      <c r="E35" s="217" t="str">
        <f ca="1">IF(ISERROR($V35),"",OFFSET('Smelter Look-up'!$D$4,$V35-4,0)&amp;"")</f>
        <v>CHINA</v>
      </c>
      <c r="F35" s="217" t="str">
        <f ca="1">IF(ISERROR($V35),"",OFFSET('Smelter Look-up'!$E$4,$V35-4,0))</f>
        <v>CID000769</v>
      </c>
      <c r="G35" s="217" t="str">
        <f ca="1">IF(C35=$X$4,"Enter smelter details",IF(ISERROR($V35),"",OFFSET('Smelter Look-up'!$F$4,$V35-4,0)))</f>
        <v>RMI</v>
      </c>
      <c r="H35" s="218">
        <f ca="1">IF(ISERROR($V35),"",OFFSET('Smelter Look-up'!$G$4,$V35-4,0))</f>
        <v>0</v>
      </c>
      <c r="I35" s="219" t="str">
        <f ca="1">IF(ISERROR($V35),"",OFFSET('Smelter Look-up'!$H$4,$V35-4,0))</f>
        <v>Hengyang</v>
      </c>
      <c r="J35" s="219" t="str">
        <f ca="1">IF(ISERROR($V35),"",OFFSET('Smelter Look-up'!$I$4,$V35-4,0))</f>
        <v>Hunan Sheng</v>
      </c>
      <c r="K35" s="273"/>
      <c r="L35" s="273"/>
      <c r="M35" s="273"/>
      <c r="N35" s="273"/>
      <c r="O35" s="273"/>
      <c r="P35" s="220"/>
      <c r="Q35" s="274"/>
      <c r="R35" s="217" t="str">
        <f ca="1">IF(ISERROR($V35),"",OFFSET('Smelter Look-up'!$C$4,$V35-4,0)&amp;"")</f>
        <v>Hunan Chunchang Nonferrous Metals Co., Ltd.</v>
      </c>
      <c r="S35" s="225" t="str">
        <f t="shared" ca="1" si="3"/>
        <v>CN</v>
      </c>
      <c r="T35" s="225" t="str">
        <f ca="1">IF(B35="","",IF(ISERROR(MATCH($J35,SorP!$B$1:$B$6230,0)),"",INDIRECT("'SorP'!$A$"&amp;MATCH($J35,SorP!$B$1:$B$6230,0))))</f>
        <v>CN-HN</v>
      </c>
      <c r="U35" s="241"/>
      <c r="V35" s="275">
        <f ca="1">IF(C35="",NA(),MATCH($B35&amp;$C35,'Smelter Look-up'!$J:$J,0))</f>
        <v>522</v>
      </c>
      <c r="W35" s="276"/>
      <c r="X35" s="276">
        <f t="shared" ca="1" si="4"/>
        <v>0</v>
      </c>
      <c r="Y35" s="276"/>
      <c r="Z35" s="276"/>
      <c r="AB35" s="278" t="str">
        <f t="shared" ca="1" si="5"/>
        <v>TungstenHunan Chunchang Nonferrous Metals Co., Ltd.</v>
      </c>
    </row>
    <row r="36" spans="1:28" s="277" customFormat="1" ht="19.75">
      <c r="A36" s="217" t="s">
        <v>141</v>
      </c>
      <c r="B36" s="217" t="str">
        <f ca="1">IF(LEN(A36)=0,"",INDEX('Smelter Look-up'!$A:$A,MATCH($A36,'Smelter Look-up'!$E:$E,0)))</f>
        <v>Tungsten</v>
      </c>
      <c r="C36" s="221" t="str">
        <f ca="1">IF(LEN(A36)=0,"",INDEX('Smelter Look-up'!$C:$C,MATCH($A36,'Smelter Look-up'!$E:$E,0)))</f>
        <v>Jiangxi Gan Bei Tungsten Co., Ltd.</v>
      </c>
      <c r="D36" s="283"/>
      <c r="E36" s="217" t="str">
        <f ca="1">IF(ISERROR($V36),"",OFFSET('Smelter Look-up'!$D$4,$V36-4,0)&amp;"")</f>
        <v>CHINA</v>
      </c>
      <c r="F36" s="217" t="str">
        <f ca="1">IF(ISERROR($V36),"",OFFSET('Smelter Look-up'!$E$4,$V36-4,0))</f>
        <v>CID002321</v>
      </c>
      <c r="G36" s="217" t="str">
        <f ca="1">IF(C36=$X$4,"Enter smelter details",IF(ISERROR($V36),"",OFFSET('Smelter Look-up'!$F$4,$V36-4,0)))</f>
        <v>RMI</v>
      </c>
      <c r="H36" s="218">
        <f ca="1">IF(ISERROR($V36),"",OFFSET('Smelter Look-up'!$G$4,$V36-4,0))</f>
        <v>0</v>
      </c>
      <c r="I36" s="219" t="str">
        <f ca="1">IF(ISERROR($V36),"",OFFSET('Smelter Look-up'!$H$4,$V36-4,0))</f>
        <v>Xiushui</v>
      </c>
      <c r="J36" s="219" t="str">
        <f ca="1">IF(ISERROR($V36),"",OFFSET('Smelter Look-up'!$I$4,$V36-4,0))</f>
        <v>Jiangxi Sheng</v>
      </c>
      <c r="K36" s="273"/>
      <c r="L36" s="273"/>
      <c r="M36" s="273"/>
      <c r="N36" s="273"/>
      <c r="O36" s="273"/>
      <c r="P36" s="220"/>
      <c r="Q36" s="274"/>
      <c r="R36" s="217" t="str">
        <f ca="1">IF(ISERROR($V36),"",OFFSET('Smelter Look-up'!$C$4,$V36-4,0)&amp;"")</f>
        <v>Jiangxi Gan Bei Tungsten Co., Ltd.</v>
      </c>
      <c r="S36" s="225" t="str">
        <f t="shared" ca="1" si="3"/>
        <v>CN</v>
      </c>
      <c r="T36" s="225" t="str">
        <f ca="1">IF(B36="","",IF(ISERROR(MATCH($J36,SorP!$B$1:$B$6230,0)),"",INDIRECT("'SorP'!$A$"&amp;MATCH($J36,SorP!$B$1:$B$6230,0))))</f>
        <v>CN-JX</v>
      </c>
      <c r="U36" s="241"/>
      <c r="V36" s="275">
        <f ca="1">IF(C36="",NA(),MATCH($B36&amp;$C36,'Smelter Look-up'!$J:$J,0))</f>
        <v>528</v>
      </c>
      <c r="W36" s="276"/>
      <c r="X36" s="276">
        <f t="shared" ca="1" si="4"/>
        <v>0</v>
      </c>
      <c r="Y36" s="276"/>
      <c r="Z36" s="276"/>
      <c r="AB36" s="278" t="str">
        <f t="shared" ca="1" si="5"/>
        <v>TungstenJiangxi Gan Bei Tungsten Co., Ltd.</v>
      </c>
    </row>
    <row r="37" spans="1:28" s="277" customFormat="1" ht="19.75">
      <c r="A37" s="217" t="s">
        <v>821</v>
      </c>
      <c r="B37" s="217" t="str">
        <f ca="1">IF(LEN(A37)=0,"",INDEX('Smelter Look-up'!$A:$A,MATCH($A37,'Smelter Look-up'!$E:$E,0)))</f>
        <v>Tungsten</v>
      </c>
      <c r="C37" s="221" t="str">
        <f ca="1">IF(LEN(A37)=0,"",INDEX('Smelter Look-up'!$C:$C,MATCH($A37,'Smelter Look-up'!$E:$E,0)))</f>
        <v>Tejing (Vietnam) Tungsten Co., Ltd.</v>
      </c>
      <c r="D37" s="283"/>
      <c r="E37" s="217" t="str">
        <f ca="1">IF(ISERROR($V37),"",OFFSET('Smelter Look-up'!$D$4,$V37-4,0)&amp;"")</f>
        <v>VIET NAM</v>
      </c>
      <c r="F37" s="217" t="str">
        <f ca="1">IF(ISERROR($V37),"",OFFSET('Smelter Look-up'!$E$4,$V37-4,0))</f>
        <v>CID001889</v>
      </c>
      <c r="G37" s="217" t="str">
        <f ca="1">IF(C37=$X$4,"Enter smelter details",IF(ISERROR($V37),"",OFFSET('Smelter Look-up'!$F$4,$V37-4,0)))</f>
        <v>RMI</v>
      </c>
      <c r="H37" s="218">
        <f ca="1">IF(ISERROR($V37),"",OFFSET('Smelter Look-up'!$G$4,$V37-4,0))</f>
        <v>0</v>
      </c>
      <c r="I37" s="219" t="str">
        <f ca="1">IF(ISERROR($V37),"",OFFSET('Smelter Look-up'!$H$4,$V37-4,0))</f>
        <v>Halong City</v>
      </c>
      <c r="J37" s="219" t="str">
        <f ca="1">IF(ISERROR($V37),"",OFFSET('Smelter Look-up'!$I$4,$V37-4,0))</f>
        <v>Tây Ninh</v>
      </c>
      <c r="K37" s="273"/>
      <c r="L37" s="273"/>
      <c r="M37" s="273"/>
      <c r="N37" s="273"/>
      <c r="O37" s="273"/>
      <c r="P37" s="220"/>
      <c r="Q37" s="274"/>
      <c r="R37" s="217" t="str">
        <f ca="1">IF(ISERROR($V37),"",OFFSET('Smelter Look-up'!$C$4,$V37-4,0)&amp;"")</f>
        <v>Tejing (Vietnam) Tungsten Co., Ltd.</v>
      </c>
      <c r="S37" s="225" t="str">
        <f t="shared" ca="1" si="3"/>
        <v>VN</v>
      </c>
      <c r="T37" s="225" t="str">
        <f ca="1">IF(B37="","",IF(ISERROR(MATCH($J37,SorP!$B$1:$B$6230,0)),"",INDIRECT("'SorP'!$A$"&amp;MATCH($J37,SorP!$B$1:$B$6230,0))))</f>
        <v>VN-37</v>
      </c>
      <c r="U37" s="241"/>
      <c r="V37" s="275">
        <f ca="1">IF(C37="",NA(),MATCH($B37&amp;$C37,'Smelter Look-up'!$J:$J,0))</f>
        <v>549</v>
      </c>
      <c r="W37" s="276"/>
      <c r="X37" s="276">
        <f t="shared" ca="1" si="4"/>
        <v>0</v>
      </c>
      <c r="Y37" s="276"/>
      <c r="Z37" s="276"/>
      <c r="AB37" s="278" t="str">
        <f t="shared" ca="1" si="5"/>
        <v>TungstenTejing (Vietnam) Tungsten Co., Ltd.</v>
      </c>
    </row>
    <row r="38" spans="1:28" s="277" customFormat="1" ht="19.7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19.7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19.7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19.7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19.7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19.7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19.7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19.7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19.7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19.7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19.7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19.7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19.7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19.7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19.7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19.7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19.7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19.7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19.7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19.7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19.7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19.7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19.7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19.7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19.7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19.7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19.7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19.7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19.7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19.7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19.7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19.7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19.7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19.7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19.7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19.7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19.7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19.7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19.7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19.7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19.7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19.7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19.7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19.7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19.7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19.7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19.7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19.7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19.7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19.7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19.7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19.7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19.7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19.7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19.7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19.7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19.7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19.7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19.7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19.7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19.7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19.7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19.7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19.7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19.7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19.7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19.7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19.7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19.7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19.7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19.7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19.7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19.7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19.7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19.7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19.7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19.7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19.7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19.7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19.7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19.7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19.7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19.7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19.7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19.7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19.7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19.7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19.7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19.7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19.7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19.7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19.7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19.7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19.7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19.7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19.7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19.7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19.7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19.7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19.7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19.7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19.7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19.7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19.7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19.7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19.7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19.7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19.7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19.7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19.7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19.7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19.7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19.7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19.7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19.7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19.7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19.7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19.7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19.7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19.7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19.7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19.7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19.7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19.7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19.7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19.7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19.7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19.7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19.7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19.7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19.7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19.7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19.7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19.7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19.7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19.7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19.7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19.7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19.7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19.7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19.7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19.7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19.7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19.7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19.7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19.7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19.7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19.7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19.7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19.7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19.7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19.7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19.7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19.7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19.7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19.7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19.7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19.7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19.7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19.7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19.7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19.7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19.7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19.7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19.7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19.7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19.7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19.7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19.7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19.7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19.7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19.7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19.7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19.7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19.7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19.7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19.7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19.7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19.7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19.7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19.7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19.7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19.7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19.7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19.7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19.7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19.7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19.7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19.7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19.7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19.7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19.7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19.7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19.7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19.7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19.7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19.7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19.7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19.7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19.7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19.7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19.7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19.7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19.7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19.7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19.7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19.7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19.7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19.7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19.7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19.7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19.7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19.7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19.7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19.7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19.7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19.7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19.7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19.7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19.7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19.7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19.7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19.7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19.7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19.7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19.7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19.7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19.7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19.7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19.7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19.7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19.7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19.7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19.7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19.7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19.7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19.7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19.7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19.7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19.7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19.7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19.7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19.7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19.7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19.7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19.7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19.7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19.7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19.7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19.7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19.7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19.7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19.7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19.7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19.7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19.7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19.7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19.7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19.7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19.7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19.7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19.7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19.7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19.7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19.7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19.7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19.7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19.7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19.7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19.7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19.7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19.7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19.7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19.7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19.7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19.7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19.7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19.7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19.7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19.7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19.7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19.7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19.7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19.7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19.7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19.7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19.7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19.7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19.7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19.7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19.7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19.7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19.7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19.7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19.7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19.7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19.7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19.7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19.7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19.7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19.7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19.7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19.7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19.7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19.7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19.7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19.7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19.7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19.7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19.7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19.7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19.7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19.7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19.7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19.7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19.7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19.7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19.7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19.7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19.7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19.7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19.7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19.7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19.7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19.7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19.7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19.7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19.7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19.7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19.7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19.7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19.7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19.7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19.7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19.7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19.7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19.7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19.7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19.7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19.7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19.7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19.7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19.7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19.7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19.7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19.7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19.7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19.7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19.7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19.7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19.7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19.7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19.7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19.7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19.7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19.7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19.7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19.7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19.7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19.7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19.7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19.7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19.7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19.7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19.7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19.7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19.7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19.7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19.7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19.7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19.7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19.7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19.7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19.7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19.7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19.7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19.7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19.7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19.7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19.7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19.7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19.7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19.7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19.7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19.7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19.7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19.7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19.7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19.7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19.7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19.7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19.7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19.7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19.7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19.7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19.7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19.7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19.7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19.7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19.7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19.7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19.7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19.7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19.7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19.7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19.7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19.7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19.7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19.7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19.7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19.7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19.7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19.7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19.7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19.7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19.7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19.7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19.7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19.7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19.7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19.7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19.7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19.7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19.7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19.7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19.7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19.7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19.7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19.7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19.7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19.7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19.7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19.7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19.7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19.7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19.7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19.7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19.7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19.7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19.7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19.7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19.7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19.7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19.7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19.7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19.7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19.7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19.7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19.7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19.7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19.7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19.7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19.7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19.7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19.7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19.7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19.7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19.7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19.7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19.7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19.7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19.7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19.7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19.7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19.7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19.7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19.7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19.7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19.7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19.7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19.7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19.7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19.7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19.7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19.7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19.7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19.7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19.7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19.7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19.7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19.7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19.7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19.7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19.7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19.7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19.7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19.7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19.7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19.7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19.7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19.7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19.7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19.7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19.7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19.7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19.7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19.7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19.7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19.7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19.7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19.7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19.7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19.7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19.7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19.7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19.7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19.7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19.7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19.7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19.7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19.7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19.7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19.7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19.7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19.7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19.7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19.7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19.7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19.7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19.7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19.7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19.7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19.7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19.7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19.7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19.7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19.7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19.7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19.7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19.7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19.7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19.7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19.7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19.7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19.7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19.7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19.7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19.7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19.7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19.7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19.7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19.7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19.7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19.7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19.7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19.7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19.7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19.7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19.7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19.7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19.7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19.7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19.7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19.7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19.7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19.7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19.7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19.7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19.7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19.7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19.7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19.7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19.7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19.7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19.7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19.7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19.7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19.7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19.7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19.7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19.7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19.7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19.7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19.7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19.7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19.7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19.7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19.7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19.7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19.7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19.7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19.7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19.7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19.7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19.7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19.7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19.7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19.7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19.7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19.7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19.7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19.7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19.7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19.7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19.7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19.7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19.7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19.7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19.7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19.7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19.7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19.7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19.7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19.7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19.7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19.7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19.7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19.7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19.7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19.7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19.7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19.7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19.7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19.7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19.7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19.7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19.7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19.7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19.7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19.7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19.7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19.7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19.7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19.7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19.7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19.7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19.7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19.7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19.7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19.7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19.7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19.7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19.7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19.7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19.7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19.7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19.7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19.7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19.7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19.7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19.7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19.7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19.7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19.7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19.7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19.7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19.7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19.7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19.7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19.7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19.7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19.7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19.7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19.7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19.7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19.7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19.7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19.7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19.7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19.7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19.7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19.7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19.7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19.7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19.7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19.7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19.7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19.7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19.7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19.7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19.7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19.7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19.7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19.7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19.7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19.7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19.7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19.7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19.7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19.7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19.7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19.7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19.7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19.7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19.7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19.7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19.7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19.7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19.7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19.7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19.7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19.7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19.7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19.7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19.7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19.7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19.7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19.7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19.7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19.7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19.7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19.7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19.7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19.7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19.7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19.7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19.7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19.7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19.7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19.7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19.7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19.7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19.7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19.7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19.7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19.7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19.7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19.7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19.7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19.7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19.7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19.7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19.7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19.7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19.7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19.7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19.7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19.7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19.7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19.7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19.7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19.7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19.7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19.7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19.7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19.7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19.7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19.7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19.7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19.7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19.7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19.7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19.7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19.7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19.7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19.7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19.7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19.7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19.7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19.7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19.7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19.7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19.7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19.7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19.7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19.7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19.7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19.7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19.7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19.7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19.7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19.7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19.7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19.7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19.7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19.7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19.7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19.7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19.7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19.7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19.7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19.7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19.7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19.7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19.7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19.7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19.7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19.7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19.7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19.7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19.7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19.7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19.7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19.7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19.7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19.7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19.7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19.7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19.7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19.7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19.7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19.7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19.7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19.7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19.7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19.7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19.7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19.7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19.7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19.7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19.7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19.7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19.7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19.7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19.7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19.7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19.7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19.7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19.7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19.7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19.7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19.7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19.7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19.7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19.7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19.7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19.7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19.7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19.7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19.7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19.7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19.7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19.7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19.7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19.7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19.7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19.7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19.7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19.7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19.7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19.7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19.7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19.7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19.7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19.7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19.7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19.7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19.7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19.7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19.7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19.7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19.7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19.7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19.7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19.7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19.7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19.7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19.7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19.7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19.7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19.7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19.7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19.7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19.7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19.7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19.7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19.7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19.7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19.7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19.7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19.7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19.7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19.7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19.7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19.7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19.7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19.7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19.7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19.7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19.7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19.7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19.7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19.7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19.7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19.7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19.7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19.7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19.7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19.7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19.7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19.7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19.7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19.7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19.7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19.7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19.7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19.7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19.7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19.7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19.7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19.7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19.7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19.7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19.7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19.7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19.7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19.7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19.7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19.7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19.7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19.7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19.7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19.7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19.7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19.7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19.7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19.7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19.7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19.7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19.7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19.7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19.7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19.7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19.7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19.7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19.7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19.7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19.7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19.7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19.7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19.7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19.7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19.7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19.7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19.7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19.7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19.7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19.7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19.7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19.7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19.7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19.7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19.7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19.7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19.7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19.7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19.7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19.7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19.7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19.7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19.7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19.7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19.7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19.7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19.7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19.7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19.7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19.7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19.7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19.7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19.7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19.7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19.7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19.7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19.7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19.7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19.7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19.7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19.7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19.7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19.7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19.7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19.7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19.7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19.7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19.7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19.7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19.7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19.7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19.7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19.7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19.7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19.7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19.7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19.7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19.7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19.7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19.7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19.7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19.7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19.7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19.7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19.7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19.7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19.7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19.7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19.7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19.7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19.7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19.7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19.7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19.7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19.7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19.7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19.7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19.7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19.7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19.7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19.7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19.7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19.7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19.7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19.7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19.7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19.7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19.7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19.7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19.7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19.7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19.7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19.7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19.7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19.7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19.7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19.7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19.7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19.7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19.7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19.7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19.7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19.7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19.7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19.7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19.7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19.7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19.7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19.7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19.7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19.7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19.7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19.7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19.7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19.7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19.7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19.7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19.7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19.7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19.7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19.7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19.7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19.7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19.7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19.7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19.7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19.7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19.7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19.7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19.7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19.7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19.7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19.7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19.7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19.7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19.7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19.7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19.7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19.7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19.7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19.7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19.7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19.7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19.7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19.7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19.7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19.7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19.7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19.7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19.7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19.7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19.7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19.7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19.7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19.7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19.7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19.7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19.7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19.7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19.7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19.7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19.7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19.7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19.7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19.7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19.7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19.7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19.7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19.7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19.7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19.7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19.7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19.7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19.7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19.7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19.7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19.7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19.7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19.7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19.7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19.7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19.7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19.7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19.7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19.7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19.7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19.7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19.7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19.7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19.7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19.7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19.7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19.7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19.7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19.7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19.7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19.7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19.7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19.7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19.7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19.7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19.7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19.7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19.7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19.7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19.7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19.7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19.7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19.7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19.7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19.7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19.7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19.7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19.7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19.7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19.7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19.7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19.7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19.7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19.7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19.7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19.7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19.7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19.7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19.7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19.7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19.7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19.7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19.7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19.7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19.7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19.7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19.7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19.7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19.7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19.7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19.7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19.7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19.7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19.7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19.7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19.7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19.7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19.7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19.7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19.7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19.7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19.7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19.7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19.7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19.7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19.7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19.7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19.7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19.7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19.7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19.7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19.7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19.7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19.7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19.7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19.7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19.7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19.7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19.7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19.7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19.7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19.7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19.7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19.7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19.7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19.7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19.7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19.7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19.7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19.7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19.7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19.7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19.7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19.7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19.7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19.7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19.7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19.7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19.7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19.7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19.7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19.7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19.7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19.7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19.7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19.7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19.7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19.7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19.7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19.7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19.7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19.7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19.7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19.7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19.7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19.7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19.7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19.7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19.7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19.7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19.7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19.7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19.7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19.7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19.7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19.7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19.7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19.7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19.7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19.7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19.7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19.7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19.7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19.7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19.7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19.7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19.7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19.7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19.7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19.7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19.7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19.7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19.7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19.7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19.7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19.7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19.7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19.7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19.7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19.7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19.7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19.7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19.7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19.7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19.7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19.7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19.7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19.7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19.7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19.7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19.7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19.7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19.7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19.7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19.7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19.7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19.7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19.7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19.7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19.7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19.7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19.7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19.7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19.7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19.7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19.7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19.7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19.7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19.7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19.7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19.7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19.7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19.7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19.7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19.7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19.7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19.7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19.7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19.7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19.7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19.7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19.7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19.7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19.7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19.7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19.7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19.7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19.7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19.7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19.7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19.7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19.7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19.7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19.7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19.7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19.7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19.7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19.7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19.7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19.7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19.7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19.7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19.7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19.7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19.7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19.7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19.7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19.7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19.7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19.7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19.7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19.7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19.7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19.7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19.7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19.7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19.7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19.7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19.7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19.7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19.7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19.7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19.7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19.7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19.7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19.7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19.7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19.7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19.7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19.7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19.7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19.7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19.7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19.7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19.7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19.7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19.7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19.7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19.7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19.7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19.7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19.7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19.7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19.7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19.7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19.7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19.7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19.7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19.7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19.7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19.7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19.7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19.7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19.7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19.7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19.7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19.7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19.7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19.7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19.7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19.7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19.7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19.7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19.7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19.7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19.7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19.7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19.7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19.7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19.7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19.7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19.7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19.7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19.7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19.7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19.7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19.7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19.7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19.7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19.7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19.7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19.7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19.7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19.7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19.7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19.7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19.7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19.7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19.7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19.7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19.7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19.7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19.7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19.7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19.7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19.7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19.7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19.7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19.7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19.7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19.7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19.7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19.7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19.7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19.7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19.7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19.7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19.7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19.7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19.7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19.7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19.7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19.7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19.7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19.7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19.7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19.7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19.7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19.7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19.7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19.7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19.7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19.7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19.7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19.7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19.7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19.7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19.7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19.7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19.7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19.7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19.7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19.7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19.7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19.7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19.7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19.7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19.7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19.7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19.7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19.7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19.7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19.7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19.7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19.7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19.7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19.7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19.7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19.7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19.7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19.7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19.7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19.7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19.7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19.7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19.7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19.7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19.7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19.7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19.7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19.7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19.7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19.7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19.7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19.7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19.7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19.7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19.7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19.7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19.7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19.7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19.7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19.7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19.7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19.7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19.7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19.7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19.7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19.7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19.7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19.7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19.7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19.7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19.7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19.7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19.7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19.7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19.7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19.7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19.7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19.7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19.7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19.7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19.7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19.7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19.7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19.7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19.7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19.7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19.7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19.7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19.7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19.7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19.7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19.7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19.7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19.7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19.7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19.7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19.7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19.7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19.7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19.7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19.7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19.7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19.7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19.7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19.7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19.7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19.7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19.7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19.7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19.7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19.7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19.7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19.7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19.7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19.7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19.7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19.7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19.7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19.7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19.7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19.7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19.7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19.7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19.7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19.7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19.7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19.7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19.7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19.7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19.7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19.7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19.7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19.7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19.7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19.7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19.7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19.7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19.7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19.7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19.7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19.7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19.7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19.7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19.7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19.7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19.7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19.7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19.7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19.7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19.7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19.7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19.7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19.7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19.7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19.7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19.7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19.7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19.7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19.7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19.7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19.7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19.7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19.7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19.7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19.7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19.7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19.7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19.7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19.7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19.7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19.7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19.7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19.7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19.7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19.7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19.7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19.7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19.7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19.7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19.7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19.7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19.7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19.7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19.7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19.7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19.7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19.7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19.7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19.7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19.7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19.7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19.7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19.7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19.7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19.7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19.7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19.7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19.7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19.7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19.7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19.7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19.7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19.7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19.7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19.7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19.7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19.7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19.7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19.7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19.7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19.7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19.7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19.7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19.7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19.7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19.7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19.7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19.7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19.7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19.7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19.7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19.7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19.7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19.7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19.7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19.7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19.7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19.7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19.7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19.7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19.7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19.7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19.7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19.7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19.7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19.7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19.7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19.7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19.7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19.7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19.7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19.7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19.7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19.7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19.7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19.7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19.7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19.7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19.7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19.7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19.7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19.7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19.7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19.7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19.7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19.7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19.7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19.7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19.7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19.7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19.7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19.7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19.7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19.7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19.7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19.7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19.7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19.7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19.7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19.7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19.7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19.7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19.7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19.7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19.7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19.7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19.7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19.7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19.7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19.7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19.7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19.7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19.7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19.7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19.7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19.7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19.7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19.7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19.7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19.7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19.7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19.7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19.7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19.7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19.7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19.7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19.7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19.7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19.7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19.7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19.7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19.7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19.7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19.7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19.7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19.7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19.7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19.7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19.7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19.7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19.7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19.7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19.7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19.7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19.7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19.7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19.7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19.7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19.7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19.7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19.7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19.7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19.7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19.7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19.7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19.7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19.7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19.7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19.7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19.7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19.7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19.7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19.7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19.7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19.7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19.7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19.7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19.7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19.7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19.7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19.7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19.7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19.7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19.7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19.7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19.7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19.7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19.7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19.7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19.7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19.7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19.7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19.7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19.7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19.7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19.7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19.7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19.7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19.7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19.7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19.7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19.7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19.7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19.7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19.7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19.7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19.7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19.7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19.7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19.7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19.7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19.7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19.7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19.7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19.7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19.7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19.7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19.7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19.7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19.7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19.7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19.7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19.7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19.7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19.7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19.7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19.7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19.7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19.7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19.7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19.7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19.7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19.7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19.7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19.7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19.7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19.7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19.7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19.7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19.7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19.7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19.7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19.7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19.7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19.7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19.7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19.7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19.7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19.7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19.7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19.7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19.7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19.7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19.7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19.7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19.7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19.7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19.7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19.7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19.7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19.7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19.7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19.7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19.7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19.7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19.7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19.7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19.7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19.7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19.7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19.7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19.7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19.7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19.7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19.7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19.7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19.7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19.7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19.7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19.7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19.7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19.7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19.7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19.7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19.7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19.7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19.7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19.7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19.7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19.7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19.7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19.7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19.7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19.7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19.7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19.7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19.7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19.7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19.7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19.7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19.7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19.7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19.7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19.7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19.7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19.7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19.7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19.7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19.7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19.7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19.7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19.7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19.7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19.7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19.7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19.7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19.7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19.7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19.7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19.7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19.7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19.7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19.7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19.7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19.7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19.7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19.7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19.7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19.7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19.7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19.7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19.7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19.7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19.7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19.7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19.7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19.7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19.7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19.7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19.7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19.7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19.7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19.7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19.7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19.7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19.7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19.7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19.7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19.7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19.7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19.7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19.7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19.7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19.7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19.7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19.7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19.7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19.7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19.7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19.7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19.7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19.7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19.7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19.7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19.7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19.7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19.7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19.7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19.7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19.7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19.7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19.7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19.7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19.7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19.7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19.7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19.7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19.7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19.7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19.7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19.7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19.7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19.7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19.7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19.7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19.7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19.7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19.7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19.7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19.7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19.7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19.7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19.7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19.7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19.7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19.7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19.7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19.7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19.7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19.7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19.7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19.7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19.7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19.7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19.7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19.7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19.7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19.7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19.7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19.7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19.7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19.7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19.7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19.7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19.7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19.7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19.7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19.7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19.7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19.7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19.7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19.7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19.7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19.7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19.7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19.7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19.7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19.7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19.7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19.7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19.7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19.7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19.7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19.7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19.7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19.7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19.7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19.7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19.7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19.7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19.7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19.7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19.7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19.7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19.7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19.7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19.7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19.7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19.7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19.7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19.7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19.7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19.7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19.7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19.7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19.7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19.7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19.7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19.7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19.7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19.7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19.7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19.7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19.7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19.7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19.7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19.7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19.7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19.7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19.7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19.7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19.7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19.7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19.7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19.7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19.7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19.7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19.7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19.7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19.7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19.7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19.7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19.7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19.7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19.7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19.7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19.7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19.7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19.7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19.7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19.7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19.7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19.7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19.7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19.7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19.7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19.7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19.7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19.7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19.7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19.7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19.7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19.7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19.7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19.7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19.7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19.7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19.7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19.7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19.7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19.7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19.7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19.7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19.7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19.7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19.7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19.7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19.7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19.7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19.7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19.7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19.7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19.7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19.7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19.7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19.7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19.7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19.7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19.7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19.7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19.7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19.7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19.7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19.7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19.7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19.7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19.7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19.7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19.7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19.7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19.7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19.7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19.7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19.7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19.7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19.7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19.7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19.7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19.7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19.7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19.7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19.7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19.7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19.7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19.7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19.7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19.7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19.7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19.7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19.7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19.7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19.7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19.7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19.7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19.7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19.7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19.7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19.7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19.7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19.7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19.7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19.7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19.7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19.7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19.7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19.7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19.7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19.7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19.7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19.7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19.7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19.7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19.7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19.7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19.7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19.7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19.7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19.7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19.7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19.7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19.7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19.7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19.7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19.7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19.7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19.7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19.7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19.7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19.7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19.7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19.7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19.7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19.7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19.7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19.7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19.7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19.7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19.7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19.7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19.7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19.7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19.7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19.7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19.7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19.7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19.7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19.7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19.7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19.7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19.7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19.7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19.7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19.7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19.7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19.7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19.7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19.7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19.7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19.7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19.7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19.7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19.7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19.7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19.7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19.7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19.7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19.7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19.7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19.7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19.7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19.7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19.7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19.7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19.7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19.7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19.7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19.7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19.7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19.7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19.7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19.7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19.7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19.7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19.7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19.7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19.7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19.7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19.7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19.7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19.7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19.7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19.7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19.7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19.7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19.7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19.7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19.7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19.7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19.7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19.7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19.7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19.7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19.7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19.7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19.7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19.7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19.7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19.7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19.7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19.7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19.7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19.7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19.7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19.7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19.7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19.7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19.7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19.7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19.7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19.7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19.7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19.7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19.7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19.7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19.7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19.7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19.7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19.7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19.7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19.7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19.7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19.7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19.7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19.7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19.7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19.7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19.7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19.7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19.7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19.7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19.7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19.7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19.7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19.7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19.7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19.7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19.7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19.7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19.7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19.7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19.7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19.7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19.7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19.7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19.7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19.7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19.7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19.7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19.7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19.7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19.7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19.7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19.7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19.7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19.7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19.7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19.7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19.7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19.7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19.7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19.7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19.7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19.7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19.7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19.7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19.7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19.7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19.7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19.7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19.7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19.7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19.7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19.7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19.7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19.7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19.7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19.7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19.7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19.7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19.7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19.7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19.7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19.7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19.7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19.7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19.7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19.7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19.7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19.7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19.7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19.7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19.7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19.7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19.7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19.7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19.7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19.7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19.7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19.7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19.7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19.7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19.7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19.7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19.7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19.7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19.7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19.7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19.7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19.7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19.7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19.7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19.7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19.7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19.7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19.7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19.7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19.7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19.7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19.7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19.7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19.7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19.7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19.7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19.7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19.7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19.7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19.7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19.7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19.7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19.7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19.7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19.7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19.7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19.7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19.7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19.7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19.7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19.7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19.7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19.7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19.7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19.7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19.7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19.7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19.7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19.7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19.7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19.7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19.7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19.7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19.7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19.7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19.7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19.7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19.7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19.7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19.7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19.7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19.7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19.7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19.7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19.7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19.7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19.7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19.7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19.7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19.7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19.7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19.7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19.7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19.7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19.7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19.7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19.7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19.7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19.7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19.7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19.7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19.7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19.7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19.7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19.7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19.7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19.7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19.7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19.7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19.7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19.7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19.7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19.7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19.7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19.7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19.7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19.7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19.7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19.7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19.7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19.7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19.7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19.7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2.9"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2.9" thickTop="1">
      <c r="U2506" s="282"/>
      <c r="V2506" s="282"/>
      <c r="W2506" s="282"/>
      <c r="X2506" s="282"/>
      <c r="Y2506" s="282"/>
      <c r="Z2506" s="282"/>
    </row>
    <row r="2507" spans="1:28">
      <c r="U2507" s="282"/>
      <c r="V2507" s="282"/>
      <c r="W2507" s="282"/>
      <c r="X2507" s="282"/>
      <c r="Y2507" s="282"/>
      <c r="Z2507" s="282"/>
    </row>
    <row r="2508" spans="1:28" ht="12.9"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129" priority="45" stopIfTrue="1">
      <formula>IF(B586="",TRUE)</formula>
    </cfRule>
    <cfRule type="expression" dxfId="128" priority="56" stopIfTrue="1">
      <formula>IF(AND(COUNTIF(MetalSmelter,B586&amp;C586)=0,LEN(C586)&gt;0),TRUE,FALSE)</formula>
    </cfRule>
  </conditionalFormatting>
  <conditionalFormatting sqref="D586:D2504">
    <cfRule type="expression" dxfId="127" priority="39" stopIfTrue="1">
      <formula>IF(AND(LEN($C586)&gt;0,($C586&lt;&gt;"Smelter Not Listed")),1,0)</formula>
    </cfRule>
    <cfRule type="expression" dxfId="126" priority="64" stopIfTrue="1">
      <formula>IF(AND(D586="",$C586=$X$4),TRUE)</formula>
    </cfRule>
    <cfRule type="expression" dxfId="125" priority="65" stopIfTrue="1">
      <formula>IF(FIND("!",D586),TRUE)</formula>
    </cfRule>
  </conditionalFormatting>
  <conditionalFormatting sqref="G586:G2504">
    <cfRule type="expression" dxfId="124" priority="66" stopIfTrue="1">
      <formula>IF(FIND("Enter smelter details",G586),TRUE)</formula>
    </cfRule>
  </conditionalFormatting>
  <conditionalFormatting sqref="R586:R2505 E586:E2504">
    <cfRule type="expression" dxfId="123" priority="52" stopIfTrue="1">
      <formula>IF(AND(E586="",$C586=$X$4),TRUE)</formula>
    </cfRule>
    <cfRule type="expression" dxfId="122" priority="53" stopIfTrue="1">
      <formula>IF(FIND("!",E586),TRUE)</formula>
    </cfRule>
  </conditionalFormatting>
  <conditionalFormatting sqref="F586:F2504">
    <cfRule type="expression" dxfId="121" priority="43" stopIfTrue="1">
      <formula>IF(AND(LEN($A586)&gt;0,$A586&lt;&gt;$F586),TRUE,FALSE)</formula>
    </cfRule>
  </conditionalFormatting>
  <conditionalFormatting sqref="C586:C2504">
    <cfRule type="expression" dxfId="120" priority="42" stopIfTrue="1">
      <formula>IF(AND(B586&lt;&gt;"",C586=""),TRUE)</formula>
    </cfRule>
  </conditionalFormatting>
  <conditionalFormatting sqref="B21:B585 B6:B19">
    <cfRule type="expression" dxfId="119" priority="21" stopIfTrue="1">
      <formula>IF(B6="",TRUE)</formula>
    </cfRule>
    <cfRule type="expression" dxfId="118" priority="24" stopIfTrue="1">
      <formula>IF(AND(COUNTIF(MetalSmelter,B6&amp;C6)=0,LEN(C6)&gt;0),TRUE,FALSE)</formula>
    </cfRule>
  </conditionalFormatting>
  <conditionalFormatting sqref="D5 D21:D585 D7:D19">
    <cfRule type="expression" dxfId="117" priority="18" stopIfTrue="1">
      <formula>IF(AND(LEN($C5)&gt;0,($C5&lt;&gt;"Smelter Not Listed")),1,0)</formula>
    </cfRule>
    <cfRule type="expression" dxfId="116" priority="25" stopIfTrue="1">
      <formula>IF(AND(D5="",$C5=$X$4),TRUE)</formula>
    </cfRule>
    <cfRule type="expression" dxfId="115" priority="26" stopIfTrue="1">
      <formula>IF(FIND("!",D5),TRUE)</formula>
    </cfRule>
  </conditionalFormatting>
  <conditionalFormatting sqref="G5:G19 G21:G585">
    <cfRule type="expression" dxfId="114" priority="27" stopIfTrue="1">
      <formula>IF(FIND("Enter smelter details",G5),TRUE)</formula>
    </cfRule>
  </conditionalFormatting>
  <conditionalFormatting sqref="R5:R585 E5:E19 E21:E585">
    <cfRule type="expression" dxfId="113" priority="22" stopIfTrue="1">
      <formula>IF(AND(E5="",$C5=$X$4),TRUE)</formula>
    </cfRule>
    <cfRule type="expression" dxfId="112" priority="23" stopIfTrue="1">
      <formula>IF(FIND("!",E5),TRUE)</formula>
    </cfRule>
  </conditionalFormatting>
  <conditionalFormatting sqref="F5:F19 F21:F585">
    <cfRule type="expression" dxfId="111" priority="20" stopIfTrue="1">
      <formula>IF(AND(LEN($A5)&gt;0,$A5&lt;&gt;$F5),TRUE,FALSE)</formula>
    </cfRule>
  </conditionalFormatting>
  <conditionalFormatting sqref="C21:C585 C6:C19">
    <cfRule type="expression" dxfId="110" priority="19" stopIfTrue="1">
      <formula>IF(AND(B6&lt;&gt;"",C6=""),TRUE)</formula>
    </cfRule>
  </conditionalFormatting>
  <conditionalFormatting sqref="B20">
    <cfRule type="expression" dxfId="109" priority="11" stopIfTrue="1">
      <formula>IF(B20="",TRUE)</formula>
    </cfRule>
    <cfRule type="expression" dxfId="108" priority="14" stopIfTrue="1">
      <formula>IF(AND(COUNTIF(MetalSmelter,B20&amp;C20)=0,LEN(C20)&gt;0),TRUE,FALSE)</formula>
    </cfRule>
  </conditionalFormatting>
  <conditionalFormatting sqref="D20">
    <cfRule type="expression" dxfId="107" priority="8" stopIfTrue="1">
      <formula>IF(AND(LEN($C20)&gt;0,($C20&lt;&gt;"Smelter Not Listed")),1,0)</formula>
    </cfRule>
    <cfRule type="expression" dxfId="106" priority="15" stopIfTrue="1">
      <formula>IF(AND(D20="",$C20=$X$4),TRUE)</formula>
    </cfRule>
    <cfRule type="expression" dxfId="105" priority="16" stopIfTrue="1">
      <formula>IF(FIND("!",D20),TRUE)</formula>
    </cfRule>
  </conditionalFormatting>
  <conditionalFormatting sqref="G20">
    <cfRule type="expression" dxfId="104" priority="17" stopIfTrue="1">
      <formula>IF(FIND("Enter smelter details",G20),TRUE)</formula>
    </cfRule>
  </conditionalFormatting>
  <conditionalFormatting sqref="E20">
    <cfRule type="expression" dxfId="103" priority="12" stopIfTrue="1">
      <formula>IF(AND(E20="",$C20=$X$4),TRUE)</formula>
    </cfRule>
    <cfRule type="expression" dxfId="102" priority="13" stopIfTrue="1">
      <formula>IF(FIND("!",E20),TRUE)</formula>
    </cfRule>
  </conditionalFormatting>
  <conditionalFormatting sqref="F20">
    <cfRule type="expression" dxfId="101" priority="10" stopIfTrue="1">
      <formula>IF(AND(LEN($A20)&gt;0,$A20&lt;&gt;$F20),TRUE,FALSE)</formula>
    </cfRule>
  </conditionalFormatting>
  <conditionalFormatting sqref="C20">
    <cfRule type="expression" dxfId="100" priority="9" stopIfTrue="1">
      <formula>IF(AND(B20&lt;&gt;"",C20=""),TRUE)</formula>
    </cfRule>
  </conditionalFormatting>
  <conditionalFormatting sqref="B5">
    <cfRule type="expression" dxfId="6" priority="6" stopIfTrue="1">
      <formula>IF(B5="",TRUE)</formula>
    </cfRule>
    <cfRule type="expression" dxfId="5" priority="7" stopIfTrue="1">
      <formula>IF(AND(COUNTIF(MetalSmelter,B5&amp;C5)=0,LEN(C5)&gt;0), TRUE, FALSE)</formula>
    </cfRule>
  </conditionalFormatting>
  <conditionalFormatting sqref="C5">
    <cfRule type="expression" dxfId="4" priority="5" stopIfTrue="1">
      <formula>IF(AND(B5&lt;&gt;"",C5=""),TRUE)</formula>
    </cfRule>
  </conditionalFormatting>
  <conditionalFormatting sqref="D6">
    <cfRule type="expression" dxfId="3" priority="2" stopIfTrue="1">
      <formula>IF(AND(LEN($C6) &gt;0, ($C6 &lt;&gt; "Smelter Not Listed")),1,0)</formula>
    </cfRule>
    <cfRule type="expression" dxfId="2" priority="3" stopIfTrue="1">
      <formula>IF(AND(D6="",$C6=$X$4),TRUE)</formula>
    </cfRule>
    <cfRule type="expression" dxfId="1" priority="4" stopIfTrue="1">
      <formula>IF(FIND("!",D6),TRUE)</formula>
    </cfRule>
  </conditionalFormatting>
  <conditionalFormatting sqref="A5:A37">
    <cfRule type="expression" dxfId="0" priority="1" stopIfTrue="1">
      <formula>IF(AND(LEN($A5)&gt;0,$A5&lt;&gt;$F5),TRUE,FALSE)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6328125" defaultRowHeight="12.45"/>
  <cols>
    <col min="1" max="1" width="45.1328125" style="22" customWidth="1"/>
    <col min="2" max="2" width="42.86328125" style="25" customWidth="1"/>
    <col min="3" max="3" width="51.59765625" style="22" customWidth="1"/>
    <col min="4" max="4" width="29.1328125" style="25" customWidth="1"/>
    <col min="5" max="5" width="9" style="24" hidden="1" customWidth="1"/>
    <col min="6" max="6" width="13.59765625" style="22" hidden="1" customWidth="1"/>
    <col min="7" max="7" width="13.3984375" style="22" hidden="1" customWidth="1"/>
    <col min="8" max="8" width="9" style="22" hidden="1" customWidth="1"/>
    <col min="9" max="9" width="9" style="178" hidden="1" customWidth="1"/>
    <col min="10" max="10" width="48.86328125" style="22" hidden="1" customWidth="1"/>
    <col min="11" max="11" width="9" style="22" hidden="1" customWidth="1"/>
    <col min="12" max="14" width="8.86328125" style="22" hidden="1" customWidth="1"/>
    <col min="15" max="18" width="8.86328125" style="22" customWidth="1"/>
    <col min="19" max="16384" width="8.8632812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8.15">
      <c r="A4" s="103" t="str">
        <f ca="1">Declaration!B8</f>
        <v>Company Name (*):</v>
      </c>
      <c r="B4" s="102" t="str">
        <f>Declaration!D8</f>
        <v>MV-Electronics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8.15">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8.15">
      <c r="A6" s="103" t="str">
        <f ca="1">Declaration!B10</f>
        <v>Description of Scope:</v>
      </c>
      <c r="B6" s="102" t="str">
        <f>Declaration!D10</f>
        <v>Crystals, XOs (Clock Oscillators), VCXOs (Voltage Controlled Clock Oscillators), TCXO (Temperature Compensated Crystal Oscillators)</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8.15">
      <c r="A7" s="103" t="str">
        <f ca="1">Declaration!B15</f>
        <v>Contact Name (*):</v>
      </c>
      <c r="B7" s="102" t="str">
        <f>Declaration!D15</f>
        <v>Shiraz Vakharia</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8.15">
      <c r="A8" s="103" t="str">
        <f ca="1">Declaration!B16</f>
        <v>Email – Contact (*):</v>
      </c>
      <c r="B8" s="102" t="str">
        <f>Declaration!D16</f>
        <v>ShirazVakharia@MV-Electronics.com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8.15">
      <c r="A9" s="103" t="str">
        <f ca="1">Declaration!B17</f>
        <v>Phone – Contact (*):</v>
      </c>
      <c r="B9" s="102" t="str">
        <f>Declaration!D17</f>
        <v>+1(717) 691-1582</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8.15">
      <c r="A10" s="103" t="str">
        <f ca="1">Declaration!B18</f>
        <v>Authorizer (*):</v>
      </c>
      <c r="B10" s="102" t="str">
        <f>Declaration!D18</f>
        <v>Shiraz Vakharia</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8.15">
      <c r="A11" s="103" t="str">
        <f ca="1">Declaration!B20</f>
        <v>Email - Authorizer (*):</v>
      </c>
      <c r="B11" s="102" t="str">
        <f>Declaration!D20</f>
        <v>ShirazVakharia@MV-Electronics.com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8.15">
      <c r="A12" s="103" t="str">
        <f ca="1">Declaration!B22</f>
        <v>Effective Date (*):</v>
      </c>
      <c r="B12" s="104">
        <f>Declaration!D22</f>
        <v>44033</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2.15">
      <c r="A13" s="102" t="str">
        <f ca="1">Declaration!B25</f>
        <v>1) Is any 3TG intentionally added or used in the product(s) or in the production process? (*)</v>
      </c>
      <c r="B13" s="105"/>
      <c r="C13" s="105"/>
      <c r="D13" s="109"/>
      <c r="E13" s="84" t="s">
        <v>831</v>
      </c>
      <c r="F13" s="106"/>
      <c r="G13" s="24"/>
      <c r="H13" s="83">
        <f t="shared" si="3"/>
        <v>0</v>
      </c>
    </row>
    <row r="14" spans="1:10" ht="25.7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8.15">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8.15">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8.15">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49.75">
      <c r="A18" s="102" t="str">
        <f ca="1">Declaration!B31</f>
        <v>2) Does any 3TG remain in the product(s)? (*)</v>
      </c>
      <c r="B18" s="105"/>
      <c r="C18" s="105"/>
      <c r="D18" s="109"/>
      <c r="E18" s="84" t="s">
        <v>829</v>
      </c>
      <c r="F18" s="106"/>
      <c r="G18" s="24"/>
      <c r="H18" s="24"/>
      <c r="J18" s="180"/>
    </row>
    <row r="19" spans="1:10" ht="38.15">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8.15">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8.15">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8.15">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8.15">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8.15">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8.15">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8.15">
      <c r="A27" s="103" t="str">
        <f ca="1">Declaration!B41</f>
        <v>Tungsten  (*)</v>
      </c>
      <c r="B27" s="102" t="str">
        <f>IF(AND($B$17="Yes",$B$22="Yes"),Declaration!D41,0)</f>
        <v>No</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5" customHeight="1">
      <c r="A28" s="102" t="str">
        <f ca="1">Declaration!B43</f>
        <v>4) Do any of the smelters in your supply chain source the 3TG from conflict-affected and high-risk areas? (*)</v>
      </c>
      <c r="B28" s="102"/>
      <c r="C28" s="102"/>
      <c r="D28" s="110"/>
      <c r="E28" s="84"/>
      <c r="F28" s="84"/>
      <c r="G28" s="84"/>
      <c r="H28" s="24"/>
      <c r="I28" s="179"/>
    </row>
    <row r="29" spans="1:10" ht="41.15"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5"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5"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5"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299999999999997">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8.15">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8.15">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8.15">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8.15">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7.299999999999997">
      <c r="A38" s="102" t="str">
        <f ca="1">Declaration!B55</f>
        <v>6) What percentage of relevant suppliers have provided a response to your supply chain survey?  (*)</v>
      </c>
      <c r="B38" s="105"/>
      <c r="C38" s="105"/>
      <c r="D38" s="109"/>
      <c r="E38" s="84" t="s">
        <v>828</v>
      </c>
      <c r="F38" s="106"/>
      <c r="G38" s="24"/>
      <c r="H38" s="24"/>
    </row>
    <row r="39" spans="1:10" ht="25.7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5.7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5.7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5.7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49.75">
      <c r="A43" s="102" t="str">
        <f ca="1">Declaration!B61</f>
        <v>7) Have you identified all of the smelters supplying the 3TG to your supply chain?  (*)</v>
      </c>
      <c r="B43" s="105"/>
      <c r="C43" s="105"/>
      <c r="D43" s="109"/>
      <c r="E43" s="84" t="s">
        <v>829</v>
      </c>
      <c r="F43" s="106"/>
      <c r="G43" s="24"/>
      <c r="H43" s="24"/>
    </row>
    <row r="44" spans="1:10" ht="50.6">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0.6">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0.6">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0.6">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2.15">
      <c r="A48" s="102" t="str">
        <f ca="1">Declaration!B67</f>
        <v>8) Has all applicable smelter information received by your company been reported in this declaration?  (*)</v>
      </c>
      <c r="B48" s="105"/>
      <c r="C48" s="105"/>
      <c r="D48" s="109"/>
      <c r="E48" s="84" t="s">
        <v>830</v>
      </c>
      <c r="F48" s="106"/>
      <c r="G48" s="24"/>
      <c r="H48" s="24"/>
    </row>
    <row r="49" spans="1:10" ht="38.15">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8.15">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8.15">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8.15">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4.9">
      <c r="A53" s="102" t="str">
        <f ca="1">Declaration!B74</f>
        <v>Question</v>
      </c>
      <c r="B53" s="105"/>
      <c r="C53" s="105"/>
      <c r="D53" s="109"/>
      <c r="E53" s="84" t="s">
        <v>451</v>
      </c>
      <c r="F53" s="106"/>
      <c r="G53" s="106"/>
      <c r="H53" s="106"/>
    </row>
    <row r="54" spans="1:10" ht="38.15">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49.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8.15">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8.15">
      <c r="A59" s="102" t="str">
        <f ca="1">Declaration!B83</f>
        <v>E. Does your company conduct Conflict Minerals survey(s) of your relevant supplier(s)? (*)</v>
      </c>
      <c r="B59" s="102" t="str">
        <f>Declaration!D83</f>
        <v>Yes, using other format (describe)</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8.15">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6" hidden="1">
      <c r="A61" s="102"/>
      <c r="B61" s="102"/>
      <c r="C61" s="102"/>
      <c r="D61" s="108"/>
      <c r="E61" s="84"/>
      <c r="F61" s="107"/>
      <c r="G61" s="81"/>
      <c r="H61" s="82"/>
      <c r="I61" s="179"/>
    </row>
    <row r="62" spans="1:10" ht="38.15">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8.15">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8.15">
      <c r="A64" s="102" t="s">
        <v>1323</v>
      </c>
      <c r="B64" s="102" t="str">
        <f>IF(G64=1,"No products or item numbers listed","One or more product / item numbers have been provided")</f>
        <v>One or more product / item numbers have been provided</v>
      </c>
      <c r="C64" s="102" t="str">
        <f t="shared" ca="1" si="13"/>
        <v>Complete</v>
      </c>
      <c r="D64" s="108" t="str">
        <f>IF(H64=1,"Click here to enter detail on Product List tab","")</f>
        <v/>
      </c>
      <c r="E64" s="84" t="s">
        <v>1330</v>
      </c>
      <c r="F64" s="107">
        <f>IF(B5=Declaration!Q9,1,0)</f>
        <v>0</v>
      </c>
      <c r="G64" s="81">
        <f>IF('Product List'!B6="",1,0)</f>
        <v>0</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8.15">
      <c r="A65" s="102" t="s">
        <v>14429</v>
      </c>
      <c r="B65" s="102"/>
      <c r="C65" s="102" t="str">
        <f t="shared" ca="1" si="13"/>
        <v>Complete</v>
      </c>
      <c r="D65" s="108" t="str">
        <f ca="1">IF(H65=0,"","Click here to provide smelter information")</f>
        <v/>
      </c>
      <c r="E65" s="84" t="s">
        <v>1330</v>
      </c>
      <c r="F65" s="107">
        <f>F24</f>
        <v>0</v>
      </c>
      <c r="G65" s="81">
        <f ca="1">IF(AND(COUNTIF(SmelterIdetifiedForMetal,"Tantalum")&gt;0,COUNTIF('Smelter List'!AB$5:AB$2504,"Tantalum?*")&gt;0),0,1)</f>
        <v>1</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8.15">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8.15">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8.15">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4.9">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2.9"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99" priority="358" stopIfTrue="1">
      <formula>$H$56=0</formula>
    </cfRule>
  </conditionalFormatting>
  <conditionalFormatting sqref="B66">
    <cfRule type="expression" dxfId="98" priority="39" stopIfTrue="1">
      <formula>IF(F66=0,TRUE)</formula>
    </cfRule>
  </conditionalFormatting>
  <conditionalFormatting sqref="B67">
    <cfRule type="expression" dxfId="97" priority="35" stopIfTrue="1">
      <formula>IF(F67=0,TRUE)</formula>
    </cfRule>
  </conditionalFormatting>
  <conditionalFormatting sqref="B68:B69">
    <cfRule type="expression" dxfId="96" priority="31" stopIfTrue="1">
      <formula>IF(F68=0,TRUE)</formula>
    </cfRule>
  </conditionalFormatting>
  <conditionalFormatting sqref="C69">
    <cfRule type="expression" dxfId="95" priority="13" stopIfTrue="1">
      <formula>C69="Not Required"</formula>
    </cfRule>
    <cfRule type="expression" dxfId="94" priority="21" stopIfTrue="1">
      <formula>OR(C69="Complete",C69="填写",C69="記入",C69="완료",C69="Complétez",C69="Concluído",C69="Vollständig",C69="Completare",C69="Doldurun")</formula>
    </cfRule>
  </conditionalFormatting>
  <conditionalFormatting sqref="A69">
    <cfRule type="expression" dxfId="93" priority="14" stopIfTrue="1">
      <formula>C69="Not Required"</formula>
    </cfRule>
    <cfRule type="expression" dxfId="92"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91" priority="347" stopIfTrue="1">
      <formula>$F4=0</formula>
    </cfRule>
    <cfRule type="expression" dxfId="90" priority="348" stopIfTrue="1">
      <formula>$H4=0</formula>
    </cfRule>
    <cfRule type="expression" dxfId="89" priority="349" stopIfTrue="1">
      <formula>$H4=1</formula>
    </cfRule>
  </conditionalFormatting>
  <conditionalFormatting sqref="C69 A69">
    <cfRule type="expression" dxfId="88" priority="11" stopIfTrue="1">
      <formula>IF(AND($F$69=1,$G$69=1),TRUE,FALSE)</formula>
    </cfRule>
  </conditionalFormatting>
  <conditionalFormatting sqref="A29:A32">
    <cfRule type="expression" dxfId="87" priority="2" stopIfTrue="1">
      <formula>$F29=0</formula>
    </cfRule>
    <cfRule type="expression" dxfId="86" priority="3" stopIfTrue="1">
      <formula>$H29=0</formula>
    </cfRule>
    <cfRule type="expression" dxfId="85" priority="4" stopIfTrue="1">
      <formula>$H29=1</formula>
    </cfRule>
  </conditionalFormatting>
  <conditionalFormatting sqref="B65">
    <cfRule type="expression" dxfId="84" priority="1" stopIfTrue="1">
      <formula>IF(F65=0,TRUE)</formula>
    </cfRule>
  </conditionalFormatting>
  <conditionalFormatting sqref="A5:A13">
    <cfRule type="expression" dxfId="83" priority="49" stopIfTrue="1">
      <formula>$F5=0</formula>
    </cfRule>
    <cfRule type="expression" dxfId="82" priority="50" stopIfTrue="1">
      <formula>AND($F5=1,$G5=0)</formula>
    </cfRule>
    <cfRule type="expression" dxfId="81"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D9" sqref="D9"/>
    </sheetView>
  </sheetViews>
  <sheetFormatPr defaultColWidth="8.86328125" defaultRowHeight="12.45"/>
  <cols>
    <col min="1" max="1" width="3.1328125" style="116" customWidth="1"/>
    <col min="2" max="2" width="39.86328125" style="117" customWidth="1"/>
    <col min="3" max="3" width="39.86328125" style="116" customWidth="1"/>
    <col min="4" max="4" width="58.86328125" style="116" customWidth="1"/>
    <col min="5" max="5" width="1.59765625" style="116" customWidth="1"/>
    <col min="6" max="6" width="9" customWidth="1"/>
    <col min="7" max="16384" width="8.86328125" style="26"/>
  </cols>
  <sheetData>
    <row r="1" spans="1:6" ht="35.15"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347" t="s">
        <v>15517</v>
      </c>
      <c r="C6" s="111" t="s">
        <v>15518</v>
      </c>
      <c r="D6" s="111"/>
      <c r="E6" s="32"/>
      <c r="F6"/>
    </row>
    <row r="7" spans="1:6" s="33" customFormat="1" ht="15">
      <c r="A7" s="158"/>
      <c r="B7" s="347" t="s">
        <v>15519</v>
      </c>
      <c r="C7" s="111" t="s">
        <v>15520</v>
      </c>
      <c r="D7" s="111"/>
      <c r="E7" s="32"/>
      <c r="F7"/>
    </row>
    <row r="8" spans="1:6" s="33" customFormat="1" ht="15">
      <c r="A8" s="158"/>
      <c r="B8" s="347" t="s">
        <v>15521</v>
      </c>
      <c r="C8" s="111" t="s">
        <v>15522</v>
      </c>
      <c r="D8" s="111"/>
      <c r="E8" s="32"/>
      <c r="F8"/>
    </row>
    <row r="9" spans="1:6" s="33" customFormat="1" ht="15">
      <c r="A9" s="158"/>
      <c r="B9" s="347" t="s">
        <v>15523</v>
      </c>
      <c r="C9" s="111" t="s">
        <v>15524</v>
      </c>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4" customHeight="1" thickBot="1">
      <c r="A1001" s="159"/>
      <c r="B1001" s="448" t="str">
        <f ca="1">OFFSET(L!$C$1,MATCH("General"&amp;"Cpy",L!$A:$A,0)-1,SL,,)</f>
        <v>© 2020 Responsible Minerals Initiative. All rights reserved.</v>
      </c>
      <c r="C1001" s="448"/>
      <c r="D1001" s="448"/>
      <c r="E1001" s="31"/>
    </row>
    <row r="1002" spans="1:6" ht="12.9"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6328125" defaultRowHeight="12.45"/>
  <cols>
    <col min="1" max="1" width="9.1328125" style="227" bestFit="1" customWidth="1"/>
    <col min="2" max="2" width="42.86328125" style="227" customWidth="1"/>
    <col min="3" max="3" width="63.86328125" style="227" customWidth="1"/>
    <col min="4" max="4" width="25.59765625" style="227" customWidth="1"/>
    <col min="5" max="5" width="12.59765625" style="227" customWidth="1"/>
    <col min="6" max="6" width="12.59765625" style="228" customWidth="1"/>
    <col min="7" max="7" width="15.3984375" style="227" customWidth="1"/>
    <col min="8" max="8" width="23.86328125" style="227" customWidth="1"/>
    <col min="9" max="9" width="28.1328125" style="227" customWidth="1"/>
    <col min="10" max="10" width="48.265625" style="227" hidden="1" customWidth="1"/>
    <col min="11" max="11" width="49.73046875" style="227" hidden="1" customWidth="1"/>
    <col min="12" max="13" width="49.73046875" style="227" customWidth="1"/>
    <col min="14" max="16384" width="8.86328125" style="227"/>
  </cols>
  <sheetData>
    <row r="1" spans="1:16" ht="168.65"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49.75">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2.9"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80" priority="21" stopIfTrue="1" operator="equal">
      <formula>"Yes"</formula>
    </cfRule>
  </conditionalFormatting>
  <conditionalFormatting sqref="K5">
    <cfRule type="cellIs" dxfId="79" priority="5" stopIfTrue="1" operator="equal">
      <formula>"Yes"</formula>
    </cfRule>
  </conditionalFormatting>
  <conditionalFormatting sqref="J293:J294">
    <cfRule type="cellIs" dxfId="78" priority="3" stopIfTrue="1" operator="equal">
      <formula>"Yes"</formula>
    </cfRule>
  </conditionalFormatting>
  <conditionalFormatting sqref="J353:J354">
    <cfRule type="cellIs" dxfId="77" priority="2" stopIfTrue="1" operator="equal">
      <formula>"Yes"</formula>
    </cfRule>
  </conditionalFormatting>
  <conditionalFormatting sqref="J484:J485">
    <cfRule type="cellIs" dxfId="76"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6328125" defaultRowHeight="14.6"/>
  <cols>
    <col min="1" max="1" width="14.59765625" style="293" customWidth="1"/>
    <col min="2" max="2" width="14" style="293" customWidth="1"/>
    <col min="3" max="3" width="6.1328125" style="293" customWidth="1"/>
    <col min="4" max="4" width="56.265625" style="293" customWidth="1"/>
    <col min="5" max="5" width="53.73046875" style="288" customWidth="1"/>
    <col min="6" max="6" width="54.1328125" style="293" customWidth="1"/>
    <col min="7" max="7" width="68.265625" style="293" customWidth="1"/>
    <col min="8" max="8" width="49.265625" style="293" customWidth="1"/>
    <col min="9" max="9" width="51.59765625" style="293" customWidth="1"/>
    <col min="10" max="10" width="50.265625" style="293" customWidth="1"/>
    <col min="11" max="11" width="51.86328125" style="255" customWidth="1"/>
    <col min="12" max="12" width="66.86328125" style="326" customWidth="1"/>
    <col min="13" max="13" width="46.1328125" style="187" customWidth="1"/>
    <col min="14" max="15" width="8.86328125" style="187" customWidth="1"/>
    <col min="16" max="16384" width="8.86328125" style="187"/>
  </cols>
  <sheetData>
    <row r="1" spans="1:13">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87.45">
      <c r="A2" s="293" t="str">
        <f>B2&amp;C2</f>
        <v>InstructionsA1</v>
      </c>
      <c r="B2" s="293" t="s">
        <v>542</v>
      </c>
      <c r="C2" s="293" t="s">
        <v>647</v>
      </c>
      <c r="D2" s="293" t="s">
        <v>13490</v>
      </c>
      <c r="E2" s="293" t="s">
        <v>14483</v>
      </c>
      <c r="F2" s="345" t="s">
        <v>14581</v>
      </c>
      <c r="G2" s="293" t="s">
        <v>14778</v>
      </c>
      <c r="H2" s="293" t="s">
        <v>14853</v>
      </c>
      <c r="I2" s="293" t="s">
        <v>14910</v>
      </c>
      <c r="J2" s="293" t="s">
        <v>13804</v>
      </c>
      <c r="K2" s="287" t="s">
        <v>13620</v>
      </c>
      <c r="L2" s="300" t="s">
        <v>15027</v>
      </c>
      <c r="M2" s="293" t="s">
        <v>15081</v>
      </c>
    </row>
    <row r="3" spans="1:13">
      <c r="A3" s="293" t="str">
        <f t="shared" ref="A3" si="0">B3&amp;C3</f>
        <v>InstructionsA2</v>
      </c>
      <c r="B3" s="293" t="s">
        <v>542</v>
      </c>
      <c r="C3" s="293" t="s">
        <v>648</v>
      </c>
      <c r="D3" s="293" t="s">
        <v>877</v>
      </c>
      <c r="E3" s="257" t="s">
        <v>13633</v>
      </c>
      <c r="F3" s="345" t="s">
        <v>14582</v>
      </c>
      <c r="G3" s="293" t="s">
        <v>1064</v>
      </c>
      <c r="H3" s="293" t="s">
        <v>877</v>
      </c>
      <c r="I3" s="293" t="s">
        <v>1065</v>
      </c>
      <c r="J3" s="293" t="s">
        <v>1066</v>
      </c>
      <c r="K3" s="287" t="s">
        <v>408</v>
      </c>
      <c r="L3" s="300" t="s">
        <v>1197</v>
      </c>
      <c r="M3" s="293" t="s">
        <v>15082</v>
      </c>
    </row>
    <row r="4" spans="1:13" ht="393.45">
      <c r="A4" s="293" t="str">
        <f t="shared" ref="A4:A27" si="1">B4&amp;C4</f>
        <v>InstructionsA3</v>
      </c>
      <c r="B4" s="293" t="s">
        <v>542</v>
      </c>
      <c r="C4" s="293" t="s">
        <v>649</v>
      </c>
      <c r="D4" s="293" t="s">
        <v>13618</v>
      </c>
      <c r="E4" s="328" t="s">
        <v>14484</v>
      </c>
      <c r="F4" s="345"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5" t="s">
        <v>15479</v>
      </c>
      <c r="G5" s="293" t="s">
        <v>14780</v>
      </c>
      <c r="H5" s="293" t="s">
        <v>14855</v>
      </c>
      <c r="I5" s="293" t="s">
        <v>14912</v>
      </c>
      <c r="J5" s="293" t="s">
        <v>15274</v>
      </c>
      <c r="K5" s="293" t="s">
        <v>14969</v>
      </c>
      <c r="L5" s="293" t="s">
        <v>15029</v>
      </c>
      <c r="M5" s="293" t="s">
        <v>15084</v>
      </c>
    </row>
    <row r="6" spans="1:13" ht="43.75">
      <c r="A6" s="293" t="str">
        <f t="shared" si="1"/>
        <v>InstructionsA6</v>
      </c>
      <c r="B6" s="293" t="s">
        <v>542</v>
      </c>
      <c r="C6" s="293" t="s">
        <v>651</v>
      </c>
      <c r="D6" s="293" t="s">
        <v>420</v>
      </c>
      <c r="E6" s="257" t="s">
        <v>14486</v>
      </c>
      <c r="F6" s="345" t="s">
        <v>14584</v>
      </c>
      <c r="G6" s="293" t="s">
        <v>14781</v>
      </c>
      <c r="H6" s="293" t="s">
        <v>321</v>
      </c>
      <c r="I6" s="293" t="s">
        <v>284</v>
      </c>
      <c r="J6" s="293" t="s">
        <v>1352</v>
      </c>
      <c r="K6" s="287" t="s">
        <v>14970</v>
      </c>
      <c r="L6" s="300" t="s">
        <v>15030</v>
      </c>
      <c r="M6" s="293" t="s">
        <v>15085</v>
      </c>
    </row>
    <row r="7" spans="1:13" ht="29.15">
      <c r="A7" s="293" t="str">
        <f t="shared" si="1"/>
        <v>InstructionsA7</v>
      </c>
      <c r="B7" s="293" t="s">
        <v>542</v>
      </c>
      <c r="C7" s="293" t="s">
        <v>652</v>
      </c>
      <c r="D7" s="293" t="s">
        <v>2494</v>
      </c>
      <c r="E7" s="257" t="s">
        <v>13634</v>
      </c>
      <c r="F7" s="345"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5" t="s">
        <v>14586</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14488</v>
      </c>
      <c r="F9" s="346" t="s">
        <v>14587</v>
      </c>
      <c r="G9" s="295" t="s">
        <v>14782</v>
      </c>
      <c r="H9" s="295" t="s">
        <v>14856</v>
      </c>
      <c r="I9" s="295" t="s">
        <v>14913</v>
      </c>
      <c r="J9" s="295" t="s">
        <v>1463</v>
      </c>
      <c r="K9" s="289" t="s">
        <v>14971</v>
      </c>
      <c r="L9" s="301" t="s">
        <v>15031</v>
      </c>
      <c r="M9" s="293" t="s">
        <v>15087</v>
      </c>
    </row>
    <row r="10" spans="1:13" ht="43.75">
      <c r="A10" s="293" t="str">
        <f t="shared" si="1"/>
        <v>InstructionsA10</v>
      </c>
      <c r="B10" s="293" t="s">
        <v>542</v>
      </c>
      <c r="C10" s="293" t="s">
        <v>1201</v>
      </c>
      <c r="D10" s="293" t="s">
        <v>428</v>
      </c>
      <c r="E10" s="257" t="s">
        <v>13635</v>
      </c>
      <c r="F10" s="345" t="s">
        <v>14588</v>
      </c>
      <c r="G10" s="293" t="s">
        <v>847</v>
      </c>
      <c r="H10" s="293" t="s">
        <v>322</v>
      </c>
      <c r="I10" s="293" t="s">
        <v>286</v>
      </c>
      <c r="J10" s="293" t="s">
        <v>1353</v>
      </c>
      <c r="K10" s="252" t="s">
        <v>410</v>
      </c>
      <c r="L10" s="300" t="s">
        <v>1273</v>
      </c>
      <c r="M10" s="293" t="s">
        <v>15088</v>
      </c>
    </row>
    <row r="11" spans="1:13" ht="43.75">
      <c r="A11" s="293" t="str">
        <f t="shared" si="1"/>
        <v>InstructionsA11</v>
      </c>
      <c r="B11" s="293" t="s">
        <v>542</v>
      </c>
      <c r="C11" s="293" t="s">
        <v>1202</v>
      </c>
      <c r="D11" s="293" t="s">
        <v>429</v>
      </c>
      <c r="E11" s="257" t="s">
        <v>13636</v>
      </c>
      <c r="F11" s="345" t="s">
        <v>14589</v>
      </c>
      <c r="G11" s="293" t="s">
        <v>355</v>
      </c>
      <c r="H11" s="293" t="s">
        <v>435</v>
      </c>
      <c r="I11" s="293" t="s">
        <v>287</v>
      </c>
      <c r="J11" s="293" t="s">
        <v>1354</v>
      </c>
      <c r="K11" s="252" t="s">
        <v>411</v>
      </c>
      <c r="L11" s="300" t="s">
        <v>7</v>
      </c>
      <c r="M11" s="293" t="s">
        <v>15089</v>
      </c>
    </row>
    <row r="12" spans="1:13" ht="43.75">
      <c r="A12" s="293" t="str">
        <f t="shared" si="1"/>
        <v>InstructionsA12</v>
      </c>
      <c r="B12" s="293" t="s">
        <v>542</v>
      </c>
      <c r="C12" s="293" t="s">
        <v>1203</v>
      </c>
      <c r="D12" s="293" t="s">
        <v>430</v>
      </c>
      <c r="E12" s="257" t="s">
        <v>13637</v>
      </c>
      <c r="F12" s="345" t="s">
        <v>14590</v>
      </c>
      <c r="G12" s="293" t="s">
        <v>356</v>
      </c>
      <c r="H12" s="293" t="s">
        <v>436</v>
      </c>
      <c r="I12" s="293" t="s">
        <v>288</v>
      </c>
      <c r="J12" s="293" t="s">
        <v>1355</v>
      </c>
      <c r="K12" s="252" t="s">
        <v>126</v>
      </c>
      <c r="L12" s="300" t="s">
        <v>8</v>
      </c>
      <c r="M12" s="293" t="s">
        <v>15090</v>
      </c>
    </row>
    <row r="13" spans="1:13" ht="43.75">
      <c r="A13" s="293" t="str">
        <f t="shared" si="1"/>
        <v>InstructionsA13</v>
      </c>
      <c r="B13" s="293" t="s">
        <v>542</v>
      </c>
      <c r="C13" s="293" t="s">
        <v>1204</v>
      </c>
      <c r="D13" s="293" t="s">
        <v>421</v>
      </c>
      <c r="E13" s="257" t="s">
        <v>13638</v>
      </c>
      <c r="F13" s="345" t="s">
        <v>14591</v>
      </c>
      <c r="G13" s="293" t="s">
        <v>357</v>
      </c>
      <c r="H13" s="293" t="s">
        <v>437</v>
      </c>
      <c r="I13" s="293" t="s">
        <v>289</v>
      </c>
      <c r="J13" s="293" t="s">
        <v>1356</v>
      </c>
      <c r="K13" s="252" t="s">
        <v>125</v>
      </c>
      <c r="L13" s="300" t="s">
        <v>9</v>
      </c>
      <c r="M13" s="293" t="s">
        <v>15091</v>
      </c>
    </row>
    <row r="14" spans="1:13" ht="87.45">
      <c r="A14" s="293" t="str">
        <f t="shared" si="1"/>
        <v>InstructionsA14</v>
      </c>
      <c r="B14" s="293" t="s">
        <v>542</v>
      </c>
      <c r="C14" s="293" t="s">
        <v>1205</v>
      </c>
      <c r="D14" s="293" t="s">
        <v>422</v>
      </c>
      <c r="E14" s="257" t="s">
        <v>13639</v>
      </c>
      <c r="F14" s="345" t="s">
        <v>14592</v>
      </c>
      <c r="G14" s="293" t="s">
        <v>358</v>
      </c>
      <c r="H14" s="293" t="s">
        <v>438</v>
      </c>
      <c r="I14" s="293" t="s">
        <v>290</v>
      </c>
      <c r="J14" s="293" t="s">
        <v>1385</v>
      </c>
      <c r="K14" s="252" t="s">
        <v>124</v>
      </c>
      <c r="L14" s="300" t="s">
        <v>10</v>
      </c>
      <c r="M14" s="293" t="s">
        <v>15092</v>
      </c>
    </row>
    <row r="15" spans="1:13" ht="29.15">
      <c r="A15" s="293" t="str">
        <f t="shared" si="1"/>
        <v>InstructionsA15</v>
      </c>
      <c r="B15" s="293" t="s">
        <v>542</v>
      </c>
      <c r="C15" s="293" t="s">
        <v>424</v>
      </c>
      <c r="D15" s="293" t="s">
        <v>423</v>
      </c>
      <c r="E15" s="257" t="s">
        <v>13640</v>
      </c>
      <c r="F15" s="345" t="s">
        <v>14593</v>
      </c>
      <c r="G15" s="293" t="s">
        <v>359</v>
      </c>
      <c r="H15" s="293" t="s">
        <v>439</v>
      </c>
      <c r="I15" s="293" t="s">
        <v>291</v>
      </c>
      <c r="J15" s="293" t="s">
        <v>1357</v>
      </c>
      <c r="K15" s="252" t="s">
        <v>123</v>
      </c>
      <c r="L15" s="300" t="s">
        <v>11</v>
      </c>
      <c r="M15" s="293" t="s">
        <v>15093</v>
      </c>
    </row>
    <row r="16" spans="1:13" ht="87.45">
      <c r="A16" s="293" t="str">
        <f t="shared" si="1"/>
        <v>InstructionsA16</v>
      </c>
      <c r="B16" s="293" t="s">
        <v>542</v>
      </c>
      <c r="C16" s="293" t="s">
        <v>1206</v>
      </c>
      <c r="D16" s="293" t="s">
        <v>13485</v>
      </c>
      <c r="E16" s="257" t="s">
        <v>14357</v>
      </c>
      <c r="F16" s="345" t="s">
        <v>14594</v>
      </c>
      <c r="G16" s="293" t="s">
        <v>360</v>
      </c>
      <c r="H16" s="293" t="s">
        <v>440</v>
      </c>
      <c r="I16" s="293" t="s">
        <v>292</v>
      </c>
      <c r="J16" s="293" t="s">
        <v>1358</v>
      </c>
      <c r="K16" s="287" t="s">
        <v>412</v>
      </c>
      <c r="L16" s="300" t="s">
        <v>12</v>
      </c>
      <c r="M16" s="293" t="s">
        <v>15094</v>
      </c>
    </row>
    <row r="17" spans="1:13" ht="29.15">
      <c r="A17" s="293" t="str">
        <f t="shared" si="1"/>
        <v>InstructionsA17</v>
      </c>
      <c r="B17" s="293" t="s">
        <v>542</v>
      </c>
      <c r="C17" s="293" t="s">
        <v>1207</v>
      </c>
      <c r="D17" s="293" t="s">
        <v>425</v>
      </c>
      <c r="E17" s="257" t="s">
        <v>13641</v>
      </c>
      <c r="F17" s="345" t="s">
        <v>14595</v>
      </c>
      <c r="G17" s="293" t="s">
        <v>361</v>
      </c>
      <c r="H17" s="293" t="s">
        <v>441</v>
      </c>
      <c r="I17" s="293" t="s">
        <v>293</v>
      </c>
      <c r="J17" s="293" t="s">
        <v>1359</v>
      </c>
      <c r="K17" s="287" t="s">
        <v>413</v>
      </c>
      <c r="L17" s="300" t="s">
        <v>13</v>
      </c>
      <c r="M17" s="293" t="s">
        <v>15095</v>
      </c>
    </row>
    <row r="18" spans="1:13" ht="72.900000000000006">
      <c r="A18" s="293" t="str">
        <f t="shared" si="1"/>
        <v>InstructionsA18</v>
      </c>
      <c r="B18" s="293" t="s">
        <v>542</v>
      </c>
      <c r="C18" s="293" t="s">
        <v>1208</v>
      </c>
      <c r="D18" s="293" t="s">
        <v>2296</v>
      </c>
      <c r="E18" s="257" t="s">
        <v>13642</v>
      </c>
      <c r="F18" s="345"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5" t="s">
        <v>14597</v>
      </c>
      <c r="G19" s="293" t="s">
        <v>14780</v>
      </c>
      <c r="H19" s="293" t="s">
        <v>14857</v>
      </c>
      <c r="I19" s="293" t="s">
        <v>14912</v>
      </c>
      <c r="J19" s="293" t="s">
        <v>15276</v>
      </c>
      <c r="K19" s="293" t="s">
        <v>14972</v>
      </c>
      <c r="L19" s="293" t="s">
        <v>15032</v>
      </c>
      <c r="M19" s="293" t="s">
        <v>15097</v>
      </c>
    </row>
    <row r="20" spans="1:13" ht="43.75">
      <c r="A20" s="293" t="str">
        <f t="shared" si="1"/>
        <v>InstructionsA20</v>
      </c>
      <c r="B20" s="293" t="s">
        <v>542</v>
      </c>
      <c r="C20" s="293" t="s">
        <v>1210</v>
      </c>
      <c r="D20" s="293" t="s">
        <v>431</v>
      </c>
      <c r="E20" s="257" t="s">
        <v>13643</v>
      </c>
      <c r="F20" s="345" t="s">
        <v>14598</v>
      </c>
      <c r="G20" s="293" t="s">
        <v>362</v>
      </c>
      <c r="H20" s="293" t="s">
        <v>442</v>
      </c>
      <c r="I20" s="293" t="s">
        <v>294</v>
      </c>
      <c r="J20" s="293" t="s">
        <v>1360</v>
      </c>
      <c r="K20" s="287" t="s">
        <v>414</v>
      </c>
      <c r="L20" s="300" t="s">
        <v>14</v>
      </c>
      <c r="M20" s="293" t="s">
        <v>15098</v>
      </c>
    </row>
    <row r="21" spans="1:13" ht="43.75">
      <c r="A21" s="293" t="str">
        <f t="shared" si="1"/>
        <v>InstructionsA21</v>
      </c>
      <c r="B21" s="293" t="s">
        <v>542</v>
      </c>
      <c r="C21" s="293" t="s">
        <v>1211</v>
      </c>
      <c r="D21" s="293" t="s">
        <v>432</v>
      </c>
      <c r="E21" s="257" t="s">
        <v>13644</v>
      </c>
      <c r="F21" s="345"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5" t="s">
        <v>15480</v>
      </c>
      <c r="G22" s="293" t="s">
        <v>14783</v>
      </c>
      <c r="H22" s="293" t="s">
        <v>14857</v>
      </c>
      <c r="I22" s="293" t="s">
        <v>14914</v>
      </c>
      <c r="J22" s="293" t="s">
        <v>15278</v>
      </c>
      <c r="K22" s="293" t="s">
        <v>14973</v>
      </c>
      <c r="L22" s="293" t="s">
        <v>15033</v>
      </c>
      <c r="M22" s="293" t="s">
        <v>15100</v>
      </c>
    </row>
    <row r="23" spans="1:13" ht="136.75">
      <c r="A23" s="293" t="str">
        <f t="shared" si="1"/>
        <v>InstructionsA24</v>
      </c>
      <c r="B23" s="293" t="s">
        <v>542</v>
      </c>
      <c r="C23" s="293" t="s">
        <v>1213</v>
      </c>
      <c r="D23" s="295" t="s">
        <v>15312</v>
      </c>
      <c r="E23" s="295" t="s">
        <v>14491</v>
      </c>
      <c r="F23" s="346" t="s">
        <v>14600</v>
      </c>
      <c r="G23" s="295" t="s">
        <v>14784</v>
      </c>
      <c r="H23" s="295" t="s">
        <v>14858</v>
      </c>
      <c r="I23" s="295" t="s">
        <v>14915</v>
      </c>
      <c r="J23" s="295" t="s">
        <v>15311</v>
      </c>
      <c r="K23" s="295" t="s">
        <v>14974</v>
      </c>
      <c r="L23" s="295" t="s">
        <v>15034</v>
      </c>
      <c r="M23" s="295" t="s">
        <v>15101</v>
      </c>
    </row>
    <row r="24" spans="1:13" ht="111.9">
      <c r="A24" s="293" t="str">
        <f t="shared" si="1"/>
        <v>InstructionsA25</v>
      </c>
      <c r="B24" s="293" t="s">
        <v>542</v>
      </c>
      <c r="C24" s="293" t="s">
        <v>1214</v>
      </c>
      <c r="D24" s="295" t="s">
        <v>15314</v>
      </c>
      <c r="E24" s="295" t="s">
        <v>14492</v>
      </c>
      <c r="F24" s="346" t="s">
        <v>15481</v>
      </c>
      <c r="G24" s="295" t="s">
        <v>14785</v>
      </c>
      <c r="H24" s="295" t="s">
        <v>14859</v>
      </c>
      <c r="I24" s="295" t="s">
        <v>14916</v>
      </c>
      <c r="J24" s="295" t="s">
        <v>15313</v>
      </c>
      <c r="K24" s="295" t="s">
        <v>14975</v>
      </c>
      <c r="L24" s="295" t="s">
        <v>15035</v>
      </c>
      <c r="M24" s="295" t="s">
        <v>15102</v>
      </c>
    </row>
    <row r="25" spans="1:13" ht="409.6">
      <c r="A25" s="293" t="str">
        <f t="shared" si="1"/>
        <v>InstructionsA26</v>
      </c>
      <c r="B25" s="293" t="s">
        <v>542</v>
      </c>
      <c r="C25" s="293" t="s">
        <v>1215</v>
      </c>
      <c r="D25" s="295" t="s">
        <v>12732</v>
      </c>
      <c r="E25" s="329" t="s">
        <v>14493</v>
      </c>
      <c r="F25" s="340" t="s">
        <v>14601</v>
      </c>
      <c r="G25" s="290" t="s">
        <v>14786</v>
      </c>
      <c r="H25" s="302" t="s">
        <v>14860</v>
      </c>
      <c r="I25" s="302" t="s">
        <v>14917</v>
      </c>
      <c r="J25" s="302" t="s">
        <v>15280</v>
      </c>
      <c r="K25" s="303" t="s">
        <v>14976</v>
      </c>
      <c r="L25" s="304" t="s">
        <v>15036</v>
      </c>
      <c r="M25" s="290" t="s">
        <v>15103</v>
      </c>
    </row>
    <row r="26" spans="1:13" ht="43.75">
      <c r="A26" s="293" t="str">
        <f t="shared" si="1"/>
        <v>InstructionsA27</v>
      </c>
      <c r="B26" s="293" t="s">
        <v>542</v>
      </c>
      <c r="C26" s="293" t="s">
        <v>426</v>
      </c>
      <c r="D26" s="293" t="s">
        <v>427</v>
      </c>
      <c r="E26" s="328" t="s">
        <v>13645</v>
      </c>
      <c r="F26" s="345" t="s">
        <v>14602</v>
      </c>
      <c r="G26" s="293" t="s">
        <v>13631</v>
      </c>
      <c r="H26" s="293" t="s">
        <v>444</v>
      </c>
      <c r="I26" s="293" t="s">
        <v>296</v>
      </c>
      <c r="J26" s="293" t="s">
        <v>1362</v>
      </c>
      <c r="K26" s="287" t="s">
        <v>416</v>
      </c>
      <c r="L26" s="300" t="s">
        <v>16</v>
      </c>
      <c r="M26" s="293" t="s">
        <v>15104</v>
      </c>
    </row>
    <row r="27" spans="1:13" ht="393.45">
      <c r="A27" s="293" t="str">
        <f t="shared" si="1"/>
        <v>InstructionsA28</v>
      </c>
      <c r="B27" s="293" t="s">
        <v>542</v>
      </c>
      <c r="C27" s="293" t="s">
        <v>1016</v>
      </c>
      <c r="D27" s="295" t="s">
        <v>12745</v>
      </c>
      <c r="E27" s="329" t="s">
        <v>14494</v>
      </c>
      <c r="F27" s="340"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6"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6" t="s">
        <v>14605</v>
      </c>
      <c r="G29" s="295" t="s">
        <v>14788</v>
      </c>
      <c r="H29" s="295" t="s">
        <v>14863</v>
      </c>
      <c r="I29" s="295" t="s">
        <v>15438</v>
      </c>
      <c r="J29" s="295" t="s">
        <v>15317</v>
      </c>
      <c r="K29" s="295" t="s">
        <v>14979</v>
      </c>
      <c r="L29" s="295" t="s">
        <v>15039</v>
      </c>
      <c r="M29" s="295" t="s">
        <v>15107</v>
      </c>
    </row>
    <row r="30" spans="1:13" ht="211.3">
      <c r="A30" s="293" t="str">
        <f t="shared" si="3"/>
        <v>InstructionsA31</v>
      </c>
      <c r="B30" s="293" t="s">
        <v>542</v>
      </c>
      <c r="C30" s="293" t="s">
        <v>1218</v>
      </c>
      <c r="D30" s="295" t="s">
        <v>14363</v>
      </c>
      <c r="E30" s="327" t="s">
        <v>14497</v>
      </c>
      <c r="F30" s="346" t="s">
        <v>14606</v>
      </c>
      <c r="G30" s="295" t="s">
        <v>14789</v>
      </c>
      <c r="H30" s="295" t="s">
        <v>14864</v>
      </c>
      <c r="I30" s="295" t="s">
        <v>14919</v>
      </c>
      <c r="J30" s="295" t="s">
        <v>14364</v>
      </c>
      <c r="K30" s="289" t="s">
        <v>14980</v>
      </c>
      <c r="L30" s="305" t="s">
        <v>15040</v>
      </c>
      <c r="M30" s="295" t="s">
        <v>15108</v>
      </c>
    </row>
    <row r="31" spans="1:13" ht="263.60000000000002">
      <c r="A31" s="293" t="str">
        <f t="shared" si="3"/>
        <v>InstructionsA32</v>
      </c>
      <c r="B31" s="293" t="s">
        <v>542</v>
      </c>
      <c r="C31" s="293" t="s">
        <v>1219</v>
      </c>
      <c r="D31" s="295" t="s">
        <v>14365</v>
      </c>
      <c r="E31" s="329" t="s">
        <v>14498</v>
      </c>
      <c r="F31" s="344" t="s">
        <v>14607</v>
      </c>
      <c r="G31" s="306" t="s">
        <v>14790</v>
      </c>
      <c r="H31" s="302" t="s">
        <v>14865</v>
      </c>
      <c r="I31" s="290" t="s">
        <v>14920</v>
      </c>
      <c r="J31" s="290" t="s">
        <v>14366</v>
      </c>
      <c r="K31" s="303" t="s">
        <v>14981</v>
      </c>
      <c r="L31" s="304" t="s">
        <v>15041</v>
      </c>
      <c r="M31" s="290" t="s">
        <v>15109</v>
      </c>
    </row>
    <row r="32" spans="1:13" ht="116.6">
      <c r="A32" s="293" t="str">
        <f t="shared" si="3"/>
        <v>InstructionsA33</v>
      </c>
      <c r="B32" s="293" t="s">
        <v>542</v>
      </c>
      <c r="C32" s="293" t="s">
        <v>1220</v>
      </c>
      <c r="D32" s="295" t="s">
        <v>14367</v>
      </c>
      <c r="E32" s="258" t="s">
        <v>14499</v>
      </c>
      <c r="F32" s="344" t="s">
        <v>14608</v>
      </c>
      <c r="G32" s="306" t="s">
        <v>14791</v>
      </c>
      <c r="H32" s="302" t="s">
        <v>14368</v>
      </c>
      <c r="I32" s="290" t="s">
        <v>14369</v>
      </c>
      <c r="J32" s="290" t="s">
        <v>14370</v>
      </c>
      <c r="K32" s="303" t="s">
        <v>14371</v>
      </c>
      <c r="L32" s="304" t="s">
        <v>15042</v>
      </c>
      <c r="M32" s="290" t="s">
        <v>14372</v>
      </c>
    </row>
    <row r="33" spans="1:13" ht="116.6">
      <c r="A33" s="293" t="str">
        <f t="shared" si="3"/>
        <v>InstructionsA34</v>
      </c>
      <c r="B33" s="293" t="s">
        <v>542</v>
      </c>
      <c r="C33" s="293" t="s">
        <v>1221</v>
      </c>
      <c r="D33" s="295" t="s">
        <v>14373</v>
      </c>
      <c r="E33" s="329" t="s">
        <v>14374</v>
      </c>
      <c r="F33" s="344" t="s">
        <v>14609</v>
      </c>
      <c r="G33" s="306" t="s">
        <v>14792</v>
      </c>
      <c r="H33" s="302" t="s">
        <v>14375</v>
      </c>
      <c r="I33" s="290" t="s">
        <v>14376</v>
      </c>
      <c r="J33" s="290" t="s">
        <v>14377</v>
      </c>
      <c r="K33" s="303" t="s">
        <v>14378</v>
      </c>
      <c r="L33" s="304" t="s">
        <v>14379</v>
      </c>
      <c r="M33" s="290" t="s">
        <v>14380</v>
      </c>
    </row>
    <row r="34" spans="1:13" ht="43.75">
      <c r="A34" s="293" t="str">
        <f t="shared" si="3"/>
        <v>InstructionsA35</v>
      </c>
      <c r="B34" s="293" t="s">
        <v>542</v>
      </c>
      <c r="C34" s="293" t="s">
        <v>14358</v>
      </c>
      <c r="D34" s="293" t="s">
        <v>1052</v>
      </c>
      <c r="E34" s="257" t="s">
        <v>13646</v>
      </c>
      <c r="F34" s="345" t="s">
        <v>14610</v>
      </c>
      <c r="G34" s="293" t="s">
        <v>966</v>
      </c>
      <c r="H34" s="293" t="s">
        <v>967</v>
      </c>
      <c r="I34" s="293" t="s">
        <v>297</v>
      </c>
      <c r="J34" s="293" t="s">
        <v>1068</v>
      </c>
      <c r="K34" s="253" t="s">
        <v>417</v>
      </c>
      <c r="L34" s="300" t="s">
        <v>1274</v>
      </c>
      <c r="M34" s="293" t="s">
        <v>15110</v>
      </c>
    </row>
    <row r="35" spans="1:13" ht="58.3">
      <c r="A35" s="293" t="str">
        <f t="shared" si="3"/>
        <v>InstructionsA37</v>
      </c>
      <c r="B35" s="293" t="s">
        <v>542</v>
      </c>
      <c r="C35" s="293" t="s">
        <v>1222</v>
      </c>
      <c r="D35" s="293" t="s">
        <v>14360</v>
      </c>
      <c r="E35" s="258" t="s">
        <v>14500</v>
      </c>
      <c r="F35" s="344"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5" t="s">
        <v>15482</v>
      </c>
      <c r="G36" s="293" t="s">
        <v>14794</v>
      </c>
      <c r="H36" s="293" t="s">
        <v>14383</v>
      </c>
      <c r="I36" s="293" t="s">
        <v>14384</v>
      </c>
      <c r="J36" s="293" t="s">
        <v>14385</v>
      </c>
      <c r="K36" s="287" t="s">
        <v>14386</v>
      </c>
      <c r="L36" s="300" t="s">
        <v>15044</v>
      </c>
      <c r="M36" s="293" t="s">
        <v>14387</v>
      </c>
    </row>
    <row r="37" spans="1:13" ht="102">
      <c r="A37" s="293" t="str">
        <f t="shared" si="3"/>
        <v>InstructionsA39</v>
      </c>
      <c r="B37" s="293" t="s">
        <v>542</v>
      </c>
      <c r="C37" s="293" t="s">
        <v>1224</v>
      </c>
      <c r="D37" s="293" t="s">
        <v>15283</v>
      </c>
      <c r="E37" s="293" t="s">
        <v>14501</v>
      </c>
      <c r="F37" s="345" t="s">
        <v>14612</v>
      </c>
      <c r="G37" s="293" t="s">
        <v>14795</v>
      </c>
      <c r="H37" s="293" t="s">
        <v>14867</v>
      </c>
      <c r="I37" s="293" t="s">
        <v>14922</v>
      </c>
      <c r="J37" s="293" t="s">
        <v>15282</v>
      </c>
      <c r="K37" s="293" t="s">
        <v>14983</v>
      </c>
      <c r="L37" s="293" t="s">
        <v>15045</v>
      </c>
      <c r="M37" s="293" t="s">
        <v>15112</v>
      </c>
    </row>
    <row r="38" spans="1:13" ht="116.6">
      <c r="A38" s="293" t="str">
        <f t="shared" si="3"/>
        <v>InstructionsA40</v>
      </c>
      <c r="B38" s="293" t="s">
        <v>542</v>
      </c>
      <c r="C38" s="293" t="s">
        <v>433</v>
      </c>
      <c r="D38" s="293" t="s">
        <v>15285</v>
      </c>
      <c r="E38" s="293" t="s">
        <v>14502</v>
      </c>
      <c r="F38" s="345" t="s">
        <v>14613</v>
      </c>
      <c r="G38" s="293" t="s">
        <v>14796</v>
      </c>
      <c r="H38" s="293" t="s">
        <v>14868</v>
      </c>
      <c r="I38" s="293" t="s">
        <v>14922</v>
      </c>
      <c r="J38" s="293" t="s">
        <v>15284</v>
      </c>
      <c r="K38" s="293" t="s">
        <v>14984</v>
      </c>
      <c r="L38" s="293" t="s">
        <v>15046</v>
      </c>
      <c r="M38" s="293" t="s">
        <v>15112</v>
      </c>
    </row>
    <row r="39" spans="1:13" ht="102">
      <c r="A39" s="293" t="str">
        <f t="shared" si="3"/>
        <v>InstructionsA41</v>
      </c>
      <c r="B39" s="293" t="s">
        <v>542</v>
      </c>
      <c r="C39" s="293" t="s">
        <v>1017</v>
      </c>
      <c r="D39" s="295" t="s">
        <v>14409</v>
      </c>
      <c r="E39" s="258" t="s">
        <v>14503</v>
      </c>
      <c r="F39" s="340" t="s">
        <v>14614</v>
      </c>
      <c r="G39" s="290" t="s">
        <v>14797</v>
      </c>
      <c r="H39" s="290" t="s">
        <v>14869</v>
      </c>
      <c r="I39" s="290" t="s">
        <v>14923</v>
      </c>
      <c r="J39" s="290" t="s">
        <v>14392</v>
      </c>
      <c r="K39" s="303" t="s">
        <v>14985</v>
      </c>
      <c r="L39" s="304" t="s">
        <v>15047</v>
      </c>
      <c r="M39" s="290" t="s">
        <v>15113</v>
      </c>
    </row>
    <row r="40" spans="1:13" ht="393.45">
      <c r="A40" s="293" t="str">
        <f t="shared" si="3"/>
        <v>InstructionsA42</v>
      </c>
      <c r="B40" s="293" t="s">
        <v>542</v>
      </c>
      <c r="C40" s="293" t="s">
        <v>1225</v>
      </c>
      <c r="D40" s="293" t="s">
        <v>15453</v>
      </c>
      <c r="E40" s="293" t="s">
        <v>14504</v>
      </c>
      <c r="F40" s="345" t="s">
        <v>15452</v>
      </c>
      <c r="G40" s="293" t="s">
        <v>15454</v>
      </c>
      <c r="H40" s="293" t="s">
        <v>15455</v>
      </c>
      <c r="I40" s="293" t="s">
        <v>15460</v>
      </c>
      <c r="J40" s="293" t="s">
        <v>15459</v>
      </c>
      <c r="K40" s="293" t="s">
        <v>15456</v>
      </c>
      <c r="L40" s="293" t="s">
        <v>15458</v>
      </c>
      <c r="M40" s="293" t="s">
        <v>15457</v>
      </c>
    </row>
    <row r="41" spans="1:13" ht="204">
      <c r="A41" s="293" t="str">
        <f t="shared" si="3"/>
        <v>InstructionsA43</v>
      </c>
      <c r="B41" s="293" t="s">
        <v>542</v>
      </c>
      <c r="C41" s="293" t="s">
        <v>1226</v>
      </c>
      <c r="D41" s="295" t="s">
        <v>14393</v>
      </c>
      <c r="E41" s="329" t="s">
        <v>14505</v>
      </c>
      <c r="F41" s="340" t="s">
        <v>14615</v>
      </c>
      <c r="G41" s="290" t="s">
        <v>14798</v>
      </c>
      <c r="H41" s="302" t="s">
        <v>14870</v>
      </c>
      <c r="I41" s="290" t="s">
        <v>14924</v>
      </c>
      <c r="J41" s="290" t="s">
        <v>14394</v>
      </c>
      <c r="K41" s="303" t="s">
        <v>14986</v>
      </c>
      <c r="L41" s="304" t="s">
        <v>15048</v>
      </c>
      <c r="M41" s="290" t="s">
        <v>15114</v>
      </c>
    </row>
    <row r="42" spans="1:13" ht="204">
      <c r="A42" s="293" t="str">
        <f t="shared" si="3"/>
        <v>InstructionsA44</v>
      </c>
      <c r="B42" s="293" t="s">
        <v>542</v>
      </c>
      <c r="C42" s="293" t="s">
        <v>1227</v>
      </c>
      <c r="D42" s="293" t="s">
        <v>14395</v>
      </c>
      <c r="E42" s="329" t="s">
        <v>14506</v>
      </c>
      <c r="F42" s="340" t="s">
        <v>14616</v>
      </c>
      <c r="G42" s="290" t="s">
        <v>14799</v>
      </c>
      <c r="H42" s="302" t="s">
        <v>14871</v>
      </c>
      <c r="I42" s="290" t="s">
        <v>14925</v>
      </c>
      <c r="J42" s="290" t="s">
        <v>14396</v>
      </c>
      <c r="K42" s="303" t="s">
        <v>14987</v>
      </c>
      <c r="L42" s="304" t="s">
        <v>15049</v>
      </c>
      <c r="M42" s="290" t="s">
        <v>15115</v>
      </c>
    </row>
    <row r="43" spans="1:13" ht="102">
      <c r="A43" s="293" t="str">
        <f t="shared" si="3"/>
        <v>InstructionsA45</v>
      </c>
      <c r="B43" s="293" t="s">
        <v>542</v>
      </c>
      <c r="C43" s="293" t="s">
        <v>1228</v>
      </c>
      <c r="D43" s="293" t="s">
        <v>14397</v>
      </c>
      <c r="E43" s="329" t="s">
        <v>14398</v>
      </c>
      <c r="F43" s="340"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5" t="s">
        <v>14618</v>
      </c>
      <c r="G44" s="293" t="s">
        <v>14801</v>
      </c>
      <c r="H44" s="293" t="s">
        <v>14873</v>
      </c>
      <c r="I44" s="293" t="s">
        <v>14927</v>
      </c>
      <c r="J44" s="293" t="s">
        <v>15286</v>
      </c>
      <c r="K44" s="293" t="s">
        <v>14989</v>
      </c>
      <c r="L44" s="293" t="s">
        <v>15051</v>
      </c>
      <c r="M44" s="293" t="s">
        <v>15117</v>
      </c>
    </row>
    <row r="45" spans="1:13" ht="43.75">
      <c r="A45" s="293" t="str">
        <f t="shared" si="3"/>
        <v>InstructionsA48</v>
      </c>
      <c r="B45" s="293" t="s">
        <v>542</v>
      </c>
      <c r="C45" s="293" t="s">
        <v>2630</v>
      </c>
      <c r="D45" s="293" t="s">
        <v>1041</v>
      </c>
      <c r="E45" s="257" t="s">
        <v>13647</v>
      </c>
      <c r="F45" s="345" t="s">
        <v>14619</v>
      </c>
      <c r="G45" s="293" t="s">
        <v>14802</v>
      </c>
      <c r="H45" s="293" t="s">
        <v>14874</v>
      </c>
      <c r="I45" s="293" t="s">
        <v>14928</v>
      </c>
      <c r="J45" s="293" t="s">
        <v>1363</v>
      </c>
      <c r="K45" s="287" t="s">
        <v>14990</v>
      </c>
      <c r="L45" s="300" t="s">
        <v>15052</v>
      </c>
      <c r="M45" s="293" t="s">
        <v>15118</v>
      </c>
    </row>
    <row r="46" spans="1:13" ht="29.15">
      <c r="A46" s="293" t="str">
        <f t="shared" si="3"/>
        <v>InstructionsA49</v>
      </c>
      <c r="B46" s="293" t="s">
        <v>542</v>
      </c>
      <c r="C46" s="293" t="s">
        <v>1230</v>
      </c>
      <c r="D46" s="293" t="s">
        <v>878</v>
      </c>
      <c r="E46" s="257" t="s">
        <v>13648</v>
      </c>
      <c r="F46" s="345" t="s">
        <v>14620</v>
      </c>
      <c r="G46" s="293" t="s">
        <v>1194</v>
      </c>
      <c r="H46" s="293" t="s">
        <v>445</v>
      </c>
      <c r="I46" s="293" t="s">
        <v>298</v>
      </c>
      <c r="J46" s="293" t="s">
        <v>1199</v>
      </c>
      <c r="K46" s="287" t="s">
        <v>193</v>
      </c>
      <c r="L46" s="300" t="s">
        <v>608</v>
      </c>
      <c r="M46" s="293" t="s">
        <v>15119</v>
      </c>
    </row>
    <row r="47" spans="1:13" ht="87.45">
      <c r="A47" s="293" t="str">
        <f t="shared" si="3"/>
        <v>InstructionsA50</v>
      </c>
      <c r="B47" s="293" t="s">
        <v>542</v>
      </c>
      <c r="C47" s="293" t="s">
        <v>1231</v>
      </c>
      <c r="D47" s="293" t="s">
        <v>12752</v>
      </c>
      <c r="E47" s="329" t="s">
        <v>14508</v>
      </c>
      <c r="F47" s="340" t="s">
        <v>14621</v>
      </c>
      <c r="G47" s="290" t="s">
        <v>14803</v>
      </c>
      <c r="H47" s="302" t="s">
        <v>14875</v>
      </c>
      <c r="I47" s="302" t="s">
        <v>14929</v>
      </c>
      <c r="J47" s="302" t="s">
        <v>15288</v>
      </c>
      <c r="K47" s="303" t="s">
        <v>14991</v>
      </c>
      <c r="L47" s="304" t="s">
        <v>15053</v>
      </c>
      <c r="M47" s="302" t="s">
        <v>15120</v>
      </c>
    </row>
    <row r="48" spans="1:13" ht="72.900000000000006">
      <c r="A48" s="244" t="s">
        <v>14390</v>
      </c>
      <c r="B48" s="244" t="s">
        <v>542</v>
      </c>
      <c r="C48" s="293" t="s">
        <v>1232</v>
      </c>
      <c r="D48" s="244" t="s">
        <v>13049</v>
      </c>
      <c r="E48" s="328" t="s">
        <v>13649</v>
      </c>
      <c r="F48" s="345" t="s">
        <v>14622</v>
      </c>
      <c r="G48" s="173" t="s">
        <v>14804</v>
      </c>
      <c r="H48" s="293" t="s">
        <v>13050</v>
      </c>
      <c r="I48" s="293" t="s">
        <v>13824</v>
      </c>
      <c r="J48" s="293" t="s">
        <v>13051</v>
      </c>
      <c r="K48" s="296" t="s">
        <v>13621</v>
      </c>
      <c r="L48" s="308" t="s">
        <v>13783</v>
      </c>
      <c r="M48" s="293" t="s">
        <v>13768</v>
      </c>
    </row>
    <row r="49" spans="1:13" ht="58.3">
      <c r="A49" s="293" t="str">
        <f t="shared" ref="A49:A74" si="4">B49&amp;C49</f>
        <v>InstructionsA52</v>
      </c>
      <c r="B49" s="293" t="s">
        <v>542</v>
      </c>
      <c r="C49" s="293" t="s">
        <v>1233</v>
      </c>
      <c r="D49" s="293" t="s">
        <v>2497</v>
      </c>
      <c r="E49" s="328" t="s">
        <v>15388</v>
      </c>
      <c r="F49" s="345" t="s">
        <v>14623</v>
      </c>
      <c r="G49" s="293" t="s">
        <v>2504</v>
      </c>
      <c r="H49" s="293" t="s">
        <v>2505</v>
      </c>
      <c r="I49" s="293" t="s">
        <v>14930</v>
      </c>
      <c r="J49" s="293" t="s">
        <v>2506</v>
      </c>
      <c r="K49" s="287" t="s">
        <v>14992</v>
      </c>
      <c r="L49" s="300" t="s">
        <v>2507</v>
      </c>
      <c r="M49" s="293" t="s">
        <v>2508</v>
      </c>
    </row>
    <row r="50" spans="1:13" ht="160.30000000000001">
      <c r="A50" s="293" t="str">
        <f t="shared" si="4"/>
        <v>InstructionsA53</v>
      </c>
      <c r="B50" s="293" t="s">
        <v>542</v>
      </c>
      <c r="C50" s="293" t="s">
        <v>1234</v>
      </c>
      <c r="D50" s="293" t="s">
        <v>12751</v>
      </c>
      <c r="E50" s="329" t="s">
        <v>13650</v>
      </c>
      <c r="F50" s="340" t="s">
        <v>14624</v>
      </c>
      <c r="G50" s="302" t="s">
        <v>14805</v>
      </c>
      <c r="H50" s="302" t="s">
        <v>12763</v>
      </c>
      <c r="I50" s="302" t="s">
        <v>14931</v>
      </c>
      <c r="J50" s="302" t="s">
        <v>15289</v>
      </c>
      <c r="K50" s="303" t="s">
        <v>14993</v>
      </c>
      <c r="L50" s="304" t="s">
        <v>13784</v>
      </c>
      <c r="M50" s="302" t="s">
        <v>15121</v>
      </c>
    </row>
    <row r="51" spans="1:13" ht="87.45">
      <c r="A51" s="293" t="str">
        <f t="shared" si="4"/>
        <v>InstructionsA54</v>
      </c>
      <c r="B51" s="293" t="s">
        <v>542</v>
      </c>
      <c r="C51" s="293" t="s">
        <v>1235</v>
      </c>
      <c r="D51" s="293" t="s">
        <v>13239</v>
      </c>
      <c r="E51" s="328" t="s">
        <v>13651</v>
      </c>
      <c r="F51" s="345" t="s">
        <v>14625</v>
      </c>
      <c r="G51" s="293" t="s">
        <v>13240</v>
      </c>
      <c r="H51" s="293" t="s">
        <v>13241</v>
      </c>
      <c r="I51" s="293" t="s">
        <v>13242</v>
      </c>
      <c r="J51" s="293" t="s">
        <v>13243</v>
      </c>
      <c r="K51" s="287" t="s">
        <v>13244</v>
      </c>
      <c r="L51" s="300" t="s">
        <v>13245</v>
      </c>
      <c r="M51" s="293" t="s">
        <v>13246</v>
      </c>
    </row>
    <row r="52" spans="1:13" ht="102">
      <c r="A52" s="293" t="str">
        <f t="shared" si="4"/>
        <v>InstructionsA55</v>
      </c>
      <c r="B52" s="293" t="s">
        <v>542</v>
      </c>
      <c r="C52" s="293" t="s">
        <v>1236</v>
      </c>
      <c r="D52" s="293" t="s">
        <v>2498</v>
      </c>
      <c r="E52" s="293" t="s">
        <v>14509</v>
      </c>
      <c r="F52" s="345" t="s">
        <v>14626</v>
      </c>
      <c r="G52" s="293" t="s">
        <v>2509</v>
      </c>
      <c r="H52" s="293" t="s">
        <v>2510</v>
      </c>
      <c r="I52" s="293" t="s">
        <v>2511</v>
      </c>
      <c r="J52" s="293" t="s">
        <v>2512</v>
      </c>
      <c r="K52" s="287" t="s">
        <v>2513</v>
      </c>
      <c r="L52" s="300" t="s">
        <v>15054</v>
      </c>
      <c r="M52" s="293" t="s">
        <v>2514</v>
      </c>
    </row>
    <row r="53" spans="1:13" ht="116.6">
      <c r="A53" s="293" t="str">
        <f t="shared" si="4"/>
        <v>InstructionsA56</v>
      </c>
      <c r="B53" s="293" t="s">
        <v>542</v>
      </c>
      <c r="C53" s="293" t="s">
        <v>1237</v>
      </c>
      <c r="D53" s="293" t="s">
        <v>2499</v>
      </c>
      <c r="E53" s="293" t="s">
        <v>14510</v>
      </c>
      <c r="F53" s="345" t="s">
        <v>14627</v>
      </c>
      <c r="G53" s="293" t="s">
        <v>2515</v>
      </c>
      <c r="H53" s="293" t="s">
        <v>2516</v>
      </c>
      <c r="I53" s="293" t="s">
        <v>2517</v>
      </c>
      <c r="J53" s="293" t="s">
        <v>2518</v>
      </c>
      <c r="K53" s="287" t="s">
        <v>2519</v>
      </c>
      <c r="L53" s="300" t="s">
        <v>2520</v>
      </c>
      <c r="M53" s="293" t="s">
        <v>2521</v>
      </c>
    </row>
    <row r="54" spans="1:13" ht="72.900000000000006">
      <c r="A54" s="293" t="str">
        <f t="shared" si="4"/>
        <v>InstructionsA57</v>
      </c>
      <c r="B54" s="293" t="s">
        <v>542</v>
      </c>
      <c r="C54" s="293" t="s">
        <v>434</v>
      </c>
      <c r="D54" s="293" t="s">
        <v>2500</v>
      </c>
      <c r="E54" s="293" t="s">
        <v>14511</v>
      </c>
      <c r="F54" s="345" t="s">
        <v>14628</v>
      </c>
      <c r="G54" s="293" t="s">
        <v>2522</v>
      </c>
      <c r="H54" s="293" t="s">
        <v>2523</v>
      </c>
      <c r="I54" s="293" t="s">
        <v>2524</v>
      </c>
      <c r="J54" s="293" t="s">
        <v>2525</v>
      </c>
      <c r="K54" s="287" t="s">
        <v>2526</v>
      </c>
      <c r="L54" s="300" t="s">
        <v>2527</v>
      </c>
      <c r="M54" s="293" t="s">
        <v>2528</v>
      </c>
    </row>
    <row r="55" spans="1:13" ht="43.75">
      <c r="A55" s="293" t="str">
        <f t="shared" si="4"/>
        <v>InstructionsA58</v>
      </c>
      <c r="B55" s="293" t="s">
        <v>542</v>
      </c>
      <c r="C55" s="293" t="s">
        <v>1238</v>
      </c>
      <c r="D55" s="295" t="s">
        <v>2501</v>
      </c>
      <c r="E55" s="295" t="s">
        <v>14512</v>
      </c>
      <c r="F55" s="346" t="s">
        <v>14629</v>
      </c>
      <c r="G55" s="295" t="s">
        <v>2529</v>
      </c>
      <c r="H55" s="295" t="s">
        <v>2530</v>
      </c>
      <c r="I55" s="295" t="s">
        <v>2531</v>
      </c>
      <c r="J55" s="295" t="s">
        <v>2532</v>
      </c>
      <c r="K55" s="289" t="s">
        <v>2533</v>
      </c>
      <c r="L55" s="301" t="s">
        <v>2534</v>
      </c>
      <c r="M55" s="295" t="s">
        <v>2535</v>
      </c>
    </row>
    <row r="56" spans="1:13" ht="43.75">
      <c r="A56" s="293" t="str">
        <f t="shared" si="4"/>
        <v>InstructionsA59</v>
      </c>
      <c r="B56" s="293" t="s">
        <v>542</v>
      </c>
      <c r="C56" s="293" t="s">
        <v>1239</v>
      </c>
      <c r="D56" s="295" t="s">
        <v>2502</v>
      </c>
      <c r="E56" s="295" t="s">
        <v>14513</v>
      </c>
      <c r="F56" s="346" t="s">
        <v>14630</v>
      </c>
      <c r="G56" s="295" t="s">
        <v>2536</v>
      </c>
      <c r="H56" s="295" t="s">
        <v>2537</v>
      </c>
      <c r="I56" s="295" t="s">
        <v>2538</v>
      </c>
      <c r="J56" s="295" t="s">
        <v>2539</v>
      </c>
      <c r="K56" s="289" t="s">
        <v>2540</v>
      </c>
      <c r="L56" s="301" t="s">
        <v>2541</v>
      </c>
      <c r="M56" s="295" t="s">
        <v>2542</v>
      </c>
    </row>
    <row r="57" spans="1:13" ht="49.75">
      <c r="A57" s="293" t="str">
        <f t="shared" si="4"/>
        <v>InstructionsA60</v>
      </c>
      <c r="B57" s="293" t="s">
        <v>542</v>
      </c>
      <c r="C57" s="293" t="s">
        <v>1240</v>
      </c>
      <c r="D57" s="295" t="s">
        <v>14391</v>
      </c>
      <c r="E57" s="295" t="s">
        <v>14514</v>
      </c>
      <c r="F57" s="346" t="s">
        <v>14631</v>
      </c>
      <c r="G57" s="295" t="s">
        <v>2543</v>
      </c>
      <c r="H57" s="295" t="s">
        <v>2544</v>
      </c>
      <c r="I57" s="295" t="s">
        <v>2545</v>
      </c>
      <c r="J57" s="295" t="s">
        <v>2546</v>
      </c>
      <c r="K57" s="289" t="s">
        <v>2547</v>
      </c>
      <c r="L57" s="301" t="s">
        <v>2548</v>
      </c>
      <c r="M57" s="295" t="s">
        <v>2549</v>
      </c>
    </row>
    <row r="58" spans="1:13" ht="364.3">
      <c r="A58" s="293" t="str">
        <f t="shared" si="4"/>
        <v>InstructionsA61</v>
      </c>
      <c r="B58" s="293" t="s">
        <v>542</v>
      </c>
      <c r="C58" s="293" t="s">
        <v>1241</v>
      </c>
      <c r="D58" s="293" t="s">
        <v>13488</v>
      </c>
      <c r="E58" s="293" t="s">
        <v>14515</v>
      </c>
      <c r="F58" s="345" t="s">
        <v>15483</v>
      </c>
      <c r="G58" s="206" t="s">
        <v>14806</v>
      </c>
      <c r="H58" s="293" t="s">
        <v>14876</v>
      </c>
      <c r="I58" s="293" t="s">
        <v>14932</v>
      </c>
      <c r="J58" s="293" t="s">
        <v>2550</v>
      </c>
      <c r="K58" s="287" t="s">
        <v>14994</v>
      </c>
      <c r="L58" s="300" t="s">
        <v>15055</v>
      </c>
      <c r="M58" s="293" t="s">
        <v>15122</v>
      </c>
    </row>
    <row r="59" spans="1:13" ht="87.45">
      <c r="A59" s="293" t="str">
        <f t="shared" si="4"/>
        <v>InstructionsA62</v>
      </c>
      <c r="B59" s="293" t="s">
        <v>542</v>
      </c>
      <c r="C59" s="293" t="s">
        <v>1242</v>
      </c>
      <c r="D59" s="293" t="s">
        <v>2503</v>
      </c>
      <c r="E59" s="293" t="s">
        <v>14516</v>
      </c>
      <c r="F59" s="345" t="s">
        <v>14632</v>
      </c>
      <c r="G59" s="293" t="s">
        <v>2551</v>
      </c>
      <c r="H59" s="293" t="s">
        <v>2552</v>
      </c>
      <c r="I59" s="293" t="s">
        <v>2553</v>
      </c>
      <c r="J59" s="293" t="s">
        <v>2554</v>
      </c>
      <c r="K59" s="287" t="s">
        <v>2555</v>
      </c>
      <c r="L59" s="300" t="s">
        <v>2556</v>
      </c>
      <c r="M59" s="293" t="s">
        <v>2557</v>
      </c>
    </row>
    <row r="60" spans="1:13" ht="189.45">
      <c r="A60" s="293" t="str">
        <f t="shared" si="4"/>
        <v>InstructionsA63</v>
      </c>
      <c r="B60" s="293" t="s">
        <v>542</v>
      </c>
      <c r="C60" s="293" t="s">
        <v>1243</v>
      </c>
      <c r="D60" s="293" t="s">
        <v>13491</v>
      </c>
      <c r="E60" s="293" t="s">
        <v>14517</v>
      </c>
      <c r="F60" s="345" t="s">
        <v>14633</v>
      </c>
      <c r="G60" s="293" t="s">
        <v>14807</v>
      </c>
      <c r="H60" s="293" t="s">
        <v>14877</v>
      </c>
      <c r="I60" s="293" t="s">
        <v>15439</v>
      </c>
      <c r="J60" s="293" t="s">
        <v>13806</v>
      </c>
      <c r="K60" s="287" t="s">
        <v>14995</v>
      </c>
      <c r="L60" s="300" t="s">
        <v>15056</v>
      </c>
      <c r="M60" s="293" t="s">
        <v>15123</v>
      </c>
    </row>
    <row r="61" spans="1:13" ht="218.6">
      <c r="A61" s="293" t="str">
        <f t="shared" si="4"/>
        <v>InstructionsA64</v>
      </c>
      <c r="B61" s="293" t="s">
        <v>542</v>
      </c>
      <c r="C61" s="293" t="s">
        <v>1244</v>
      </c>
      <c r="D61" s="293" t="s">
        <v>13492</v>
      </c>
      <c r="E61" s="293" t="s">
        <v>14518</v>
      </c>
      <c r="F61" s="345" t="s">
        <v>14634</v>
      </c>
      <c r="G61" s="293" t="s">
        <v>14808</v>
      </c>
      <c r="H61" s="293" t="s">
        <v>14878</v>
      </c>
      <c r="I61" s="293" t="s">
        <v>15440</v>
      </c>
      <c r="J61" s="293" t="s">
        <v>13807</v>
      </c>
      <c r="K61" s="287" t="s">
        <v>14996</v>
      </c>
      <c r="L61" s="300" t="s">
        <v>15057</v>
      </c>
      <c r="M61" s="293" t="s">
        <v>15124</v>
      </c>
    </row>
    <row r="62" spans="1:13" ht="116.6">
      <c r="A62" s="293" t="str">
        <f t="shared" si="4"/>
        <v>InstructionsA65</v>
      </c>
      <c r="B62" s="293" t="s">
        <v>542</v>
      </c>
      <c r="C62" s="293" t="s">
        <v>654</v>
      </c>
      <c r="D62" s="293" t="s">
        <v>12733</v>
      </c>
      <c r="E62" s="293" t="s">
        <v>14519</v>
      </c>
      <c r="F62" s="340" t="s">
        <v>14635</v>
      </c>
      <c r="G62" s="302" t="s">
        <v>14809</v>
      </c>
      <c r="H62" s="302" t="s">
        <v>14879</v>
      </c>
      <c r="I62" s="302" t="s">
        <v>14933</v>
      </c>
      <c r="J62" s="302" t="s">
        <v>15290</v>
      </c>
      <c r="K62" s="303" t="s">
        <v>14997</v>
      </c>
      <c r="L62" s="304" t="s">
        <v>15058</v>
      </c>
      <c r="M62" s="302" t="s">
        <v>15125</v>
      </c>
    </row>
    <row r="63" spans="1:13" ht="43.75">
      <c r="A63" s="293" t="str">
        <f t="shared" si="4"/>
        <v>InstructionsA66</v>
      </c>
      <c r="B63" s="293" t="s">
        <v>542</v>
      </c>
      <c r="C63" s="293" t="s">
        <v>655</v>
      </c>
      <c r="D63" s="293" t="s">
        <v>656</v>
      </c>
      <c r="E63" s="293" t="s">
        <v>15387</v>
      </c>
      <c r="F63" s="345" t="s">
        <v>14636</v>
      </c>
      <c r="G63" s="293" t="s">
        <v>658</v>
      </c>
      <c r="H63" s="293" t="s">
        <v>343</v>
      </c>
      <c r="I63" s="293" t="s">
        <v>78</v>
      </c>
      <c r="J63" s="293" t="s">
        <v>659</v>
      </c>
      <c r="K63" s="287" t="s">
        <v>194</v>
      </c>
      <c r="L63" s="300" t="s">
        <v>660</v>
      </c>
      <c r="M63" s="293" t="s">
        <v>15126</v>
      </c>
    </row>
    <row r="64" spans="1:13" ht="218.6">
      <c r="A64" s="293" t="str">
        <f t="shared" si="4"/>
        <v>InstructionsA67</v>
      </c>
      <c r="B64" s="293" t="s">
        <v>542</v>
      </c>
      <c r="C64" s="293" t="s">
        <v>657</v>
      </c>
      <c r="D64" s="293" t="s">
        <v>664</v>
      </c>
      <c r="E64" s="293" t="s">
        <v>14520</v>
      </c>
      <c r="F64" s="345" t="s">
        <v>14637</v>
      </c>
      <c r="G64" s="293" t="s">
        <v>14810</v>
      </c>
      <c r="H64" s="173" t="s">
        <v>14880</v>
      </c>
      <c r="I64" s="293" t="s">
        <v>14934</v>
      </c>
      <c r="J64" s="293" t="s">
        <v>1386</v>
      </c>
      <c r="K64" s="287" t="s">
        <v>14998</v>
      </c>
      <c r="L64" s="300" t="s">
        <v>15059</v>
      </c>
      <c r="M64" s="293" t="s">
        <v>15127</v>
      </c>
    </row>
    <row r="65" spans="1:15" ht="29.15">
      <c r="A65" s="293" t="str">
        <f t="shared" si="4"/>
        <v>InstructionsA68</v>
      </c>
      <c r="B65" s="293" t="s">
        <v>542</v>
      </c>
      <c r="C65" s="293" t="s">
        <v>2631</v>
      </c>
      <c r="D65" s="293" t="s">
        <v>939</v>
      </c>
      <c r="E65" s="288" t="s">
        <v>13652</v>
      </c>
      <c r="F65" s="345" t="s">
        <v>14638</v>
      </c>
      <c r="G65" s="293" t="s">
        <v>1049</v>
      </c>
      <c r="H65" s="173" t="s">
        <v>344</v>
      </c>
      <c r="I65" s="293" t="s">
        <v>1195</v>
      </c>
      <c r="J65" s="293" t="s">
        <v>1196</v>
      </c>
      <c r="K65" s="287"/>
      <c r="L65" s="300" t="s">
        <v>1279</v>
      </c>
      <c r="M65" s="293" t="s">
        <v>15128</v>
      </c>
    </row>
    <row r="66" spans="1:15" ht="349.75">
      <c r="A66" s="293" t="str">
        <f t="shared" si="4"/>
        <v>InstructionsA69</v>
      </c>
      <c r="B66" s="293" t="s">
        <v>542</v>
      </c>
      <c r="C66" s="293" t="s">
        <v>661</v>
      </c>
      <c r="D66" s="293" t="s">
        <v>13496</v>
      </c>
      <c r="E66" s="328" t="s">
        <v>13653</v>
      </c>
      <c r="F66" s="345" t="s">
        <v>14639</v>
      </c>
      <c r="G66" s="260" t="s">
        <v>13839</v>
      </c>
      <c r="H66" s="173" t="s">
        <v>13777</v>
      </c>
      <c r="I66" s="293" t="s">
        <v>14935</v>
      </c>
      <c r="J66" s="293" t="s">
        <v>13808</v>
      </c>
      <c r="K66" s="287" t="s">
        <v>13622</v>
      </c>
      <c r="L66" s="300" t="s">
        <v>13785</v>
      </c>
      <c r="M66" s="293" t="s">
        <v>13769</v>
      </c>
    </row>
    <row r="67" spans="1:15" ht="160.30000000000001">
      <c r="A67" s="293" t="str">
        <f t="shared" si="4"/>
        <v>InstructionsA70</v>
      </c>
      <c r="B67" s="293" t="s">
        <v>542</v>
      </c>
      <c r="C67" s="293" t="s">
        <v>2632</v>
      </c>
      <c r="D67" s="293" t="s">
        <v>13493</v>
      </c>
      <c r="E67" s="328" t="s">
        <v>14521</v>
      </c>
      <c r="F67" s="345" t="s">
        <v>14640</v>
      </c>
      <c r="G67" s="293" t="s">
        <v>14811</v>
      </c>
      <c r="H67" s="173" t="s">
        <v>13778</v>
      </c>
      <c r="I67" s="293" t="s">
        <v>13825</v>
      </c>
      <c r="J67" s="293" t="s">
        <v>13809</v>
      </c>
      <c r="K67" s="287" t="s">
        <v>13623</v>
      </c>
      <c r="L67" s="300" t="s">
        <v>13786</v>
      </c>
      <c r="M67" s="293" t="s">
        <v>13770</v>
      </c>
    </row>
    <row r="68" spans="1:15" ht="160.30000000000001">
      <c r="A68" s="293" t="str">
        <f t="shared" si="4"/>
        <v>InstructionsA71</v>
      </c>
      <c r="B68" s="293" t="s">
        <v>542</v>
      </c>
      <c r="C68" s="293" t="s">
        <v>662</v>
      </c>
      <c r="D68" s="293" t="s">
        <v>13494</v>
      </c>
      <c r="E68" s="328" t="s">
        <v>14522</v>
      </c>
      <c r="F68" s="345" t="s">
        <v>14641</v>
      </c>
      <c r="G68" s="260" t="s">
        <v>13840</v>
      </c>
      <c r="H68" s="173" t="s">
        <v>13779</v>
      </c>
      <c r="I68" s="293" t="s">
        <v>13826</v>
      </c>
      <c r="J68" s="293" t="s">
        <v>13810</v>
      </c>
      <c r="K68" s="287" t="s">
        <v>13624</v>
      </c>
      <c r="L68" s="300" t="s">
        <v>13787</v>
      </c>
      <c r="M68" s="293" t="s">
        <v>13771</v>
      </c>
    </row>
    <row r="69" spans="1:15" ht="320.60000000000002">
      <c r="A69" s="293" t="str">
        <f t="shared" si="4"/>
        <v>InstructionsA72</v>
      </c>
      <c r="B69" s="293" t="s">
        <v>542</v>
      </c>
      <c r="C69" s="293" t="s">
        <v>663</v>
      </c>
      <c r="D69" s="293" t="s">
        <v>13495</v>
      </c>
      <c r="E69" s="328" t="s">
        <v>14523</v>
      </c>
      <c r="F69" s="345" t="s">
        <v>14642</v>
      </c>
      <c r="G69" s="293" t="s">
        <v>14812</v>
      </c>
      <c r="H69" s="173" t="s">
        <v>13780</v>
      </c>
      <c r="I69" s="293" t="s">
        <v>13827</v>
      </c>
      <c r="J69" s="293" t="s">
        <v>13811</v>
      </c>
      <c r="K69" s="287" t="s">
        <v>13625</v>
      </c>
      <c r="L69" s="300" t="s">
        <v>13788</v>
      </c>
      <c r="M69" s="293" t="s">
        <v>13772</v>
      </c>
    </row>
    <row r="70" spans="1:15" ht="102">
      <c r="A70" s="293" t="str">
        <f t="shared" si="4"/>
        <v>InstructionsA73</v>
      </c>
      <c r="B70" s="293" t="s">
        <v>542</v>
      </c>
      <c r="C70" s="293" t="s">
        <v>2693</v>
      </c>
      <c r="D70" s="293" t="s">
        <v>959</v>
      </c>
      <c r="E70" s="328" t="s">
        <v>13654</v>
      </c>
      <c r="F70" s="345" t="s">
        <v>14643</v>
      </c>
      <c r="G70" s="293" t="s">
        <v>849</v>
      </c>
      <c r="H70" s="173" t="s">
        <v>139</v>
      </c>
      <c r="I70" s="293" t="s">
        <v>79</v>
      </c>
      <c r="J70" s="293" t="s">
        <v>1387</v>
      </c>
      <c r="K70" s="287" t="s">
        <v>1146</v>
      </c>
      <c r="L70" s="300" t="s">
        <v>1280</v>
      </c>
      <c r="M70" s="293" t="s">
        <v>15129</v>
      </c>
    </row>
    <row r="71" spans="1:15" ht="43.75">
      <c r="A71" s="293" t="str">
        <f t="shared" si="4"/>
        <v>InstructionsA74</v>
      </c>
      <c r="B71" s="293" t="s">
        <v>542</v>
      </c>
      <c r="C71" s="293" t="s">
        <v>14359</v>
      </c>
      <c r="D71" s="293" t="s">
        <v>960</v>
      </c>
      <c r="E71" s="257" t="s">
        <v>13655</v>
      </c>
      <c r="F71" s="345" t="s">
        <v>14644</v>
      </c>
      <c r="G71" s="293" t="s">
        <v>850</v>
      </c>
      <c r="H71" s="173" t="s">
        <v>140</v>
      </c>
      <c r="I71" s="293" t="s">
        <v>80</v>
      </c>
      <c r="J71" s="293" t="s">
        <v>1069</v>
      </c>
      <c r="K71" s="287" t="s">
        <v>1147</v>
      </c>
      <c r="L71" s="300" t="s">
        <v>1281</v>
      </c>
      <c r="M71" s="293" t="s">
        <v>15130</v>
      </c>
    </row>
    <row r="72" spans="1:15">
      <c r="A72" s="293" t="str">
        <f t="shared" si="4"/>
        <v>DefinitionsB2</v>
      </c>
      <c r="B72" s="293" t="s">
        <v>971</v>
      </c>
      <c r="C72" s="293" t="s">
        <v>1018</v>
      </c>
      <c r="D72" s="293" t="s">
        <v>1070</v>
      </c>
      <c r="F72" s="345" t="s">
        <v>14645</v>
      </c>
      <c r="G72" s="293" t="s">
        <v>891</v>
      </c>
      <c r="H72" s="173" t="s">
        <v>1070</v>
      </c>
      <c r="I72" s="293" t="s">
        <v>81</v>
      </c>
      <c r="J72" s="293" t="s">
        <v>1071</v>
      </c>
      <c r="K72" s="287" t="s">
        <v>1148</v>
      </c>
      <c r="L72" s="300" t="s">
        <v>609</v>
      </c>
      <c r="M72" s="293" t="s">
        <v>15131</v>
      </c>
    </row>
    <row r="73" spans="1:15" ht="29.1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14646</v>
      </c>
      <c r="G74" s="293" t="s">
        <v>364</v>
      </c>
      <c r="H74" s="173" t="s">
        <v>132</v>
      </c>
      <c r="I74" s="293" t="s">
        <v>82</v>
      </c>
      <c r="J74" s="293" t="s">
        <v>1364</v>
      </c>
      <c r="K74" s="287" t="s">
        <v>195</v>
      </c>
      <c r="L74" s="300" t="s">
        <v>161</v>
      </c>
      <c r="M74" s="293" t="s">
        <v>15132</v>
      </c>
    </row>
    <row r="75" spans="1:15" ht="87.45">
      <c r="A75" s="293" t="str">
        <f t="shared" ref="A75" si="5">B75&amp;C75</f>
        <v>DefinitionsB5</v>
      </c>
      <c r="B75" s="293" t="s">
        <v>971</v>
      </c>
      <c r="C75" s="293" t="s">
        <v>974</v>
      </c>
      <c r="D75" s="293" t="s">
        <v>14389</v>
      </c>
      <c r="E75" s="293" t="s">
        <v>14524</v>
      </c>
      <c r="F75" s="345" t="s">
        <v>14647</v>
      </c>
      <c r="G75" s="293" t="s">
        <v>14813</v>
      </c>
      <c r="H75" s="293" t="s">
        <v>14881</v>
      </c>
      <c r="I75" s="293" t="s">
        <v>14936</v>
      </c>
      <c r="J75" s="293" t="s">
        <v>15291</v>
      </c>
      <c r="K75" s="293" t="s">
        <v>14999</v>
      </c>
      <c r="L75" s="293" t="s">
        <v>15060</v>
      </c>
      <c r="M75" s="293" t="s">
        <v>15133</v>
      </c>
      <c r="N75" s="293" t="s">
        <v>14389</v>
      </c>
      <c r="O75" s="293" t="s">
        <v>14389</v>
      </c>
    </row>
    <row r="76" spans="1:15" ht="29.15">
      <c r="A76" s="293" t="str">
        <f>B76&amp;C76</f>
        <v>DefinitionsB6</v>
      </c>
      <c r="B76" s="293" t="s">
        <v>971</v>
      </c>
      <c r="C76" s="293" t="s">
        <v>975</v>
      </c>
      <c r="D76" s="293" t="s">
        <v>881</v>
      </c>
      <c r="E76" s="288" t="s">
        <v>581</v>
      </c>
      <c r="F76" s="345" t="s">
        <v>14648</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14649</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14650</v>
      </c>
      <c r="G78" s="293" t="s">
        <v>1073</v>
      </c>
      <c r="H78" s="173" t="s">
        <v>1074</v>
      </c>
      <c r="I78" s="293" t="s">
        <v>85</v>
      </c>
      <c r="J78" s="293" t="s">
        <v>102</v>
      </c>
      <c r="K78" s="287" t="s">
        <v>197</v>
      </c>
      <c r="L78" s="300" t="s">
        <v>612</v>
      </c>
      <c r="M78" s="293" t="s">
        <v>13550</v>
      </c>
      <c r="N78" s="187" t="s">
        <v>13526</v>
      </c>
    </row>
    <row r="79" spans="1:15" ht="43.75">
      <c r="A79" s="293" t="str">
        <f>B79&amp;C79</f>
        <v>DefinitionsB9</v>
      </c>
      <c r="B79" s="293" t="s">
        <v>971</v>
      </c>
      <c r="C79" s="293" t="s">
        <v>978</v>
      </c>
      <c r="D79" s="293" t="s">
        <v>890</v>
      </c>
      <c r="E79" s="257" t="s">
        <v>13551</v>
      </c>
      <c r="F79" s="345" t="s">
        <v>14651</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14652</v>
      </c>
      <c r="G80" s="293" t="s">
        <v>1075</v>
      </c>
      <c r="H80" s="293" t="s">
        <v>1076</v>
      </c>
      <c r="I80" s="293" t="s">
        <v>1076</v>
      </c>
      <c r="J80" s="293" t="s">
        <v>1366</v>
      </c>
      <c r="K80" s="287" t="s">
        <v>882</v>
      </c>
      <c r="L80" s="300" t="s">
        <v>1076</v>
      </c>
      <c r="M80" s="293" t="s">
        <v>13552</v>
      </c>
      <c r="N80" s="187" t="s">
        <v>13528</v>
      </c>
    </row>
    <row r="81" spans="1:14" ht="29.15">
      <c r="A81" s="293" t="str">
        <f t="shared" ref="A81" si="6">B81&amp;C81</f>
        <v>DefinitionsB11</v>
      </c>
      <c r="B81" s="293" t="s">
        <v>971</v>
      </c>
      <c r="C81" s="293" t="s">
        <v>980</v>
      </c>
      <c r="D81" s="293" t="s">
        <v>13545</v>
      </c>
      <c r="E81" s="257" t="s">
        <v>13553</v>
      </c>
      <c r="F81" s="345" t="s">
        <v>14653</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14654</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5" t="s">
        <v>14655</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14656</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9.15">
      <c r="A86" s="293" t="str">
        <f t="shared" si="7"/>
        <v>DefinitionsB16</v>
      </c>
      <c r="B86" s="293" t="s">
        <v>971</v>
      </c>
      <c r="C86" s="293" t="s">
        <v>985</v>
      </c>
      <c r="D86" s="293" t="s">
        <v>14411</v>
      </c>
      <c r="E86" s="257" t="s">
        <v>13660</v>
      </c>
      <c r="F86" s="345" t="s">
        <v>15461</v>
      </c>
      <c r="G86" s="293" t="s">
        <v>368</v>
      </c>
      <c r="H86" s="293" t="s">
        <v>15463</v>
      </c>
      <c r="I86" s="293" t="s">
        <v>89</v>
      </c>
      <c r="J86" s="293" t="s">
        <v>15462</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14657</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14658</v>
      </c>
      <c r="G88" s="293" t="s">
        <v>13565</v>
      </c>
      <c r="H88" s="293" t="s">
        <v>350</v>
      </c>
      <c r="I88" s="293" t="s">
        <v>91</v>
      </c>
      <c r="J88" s="293" t="s">
        <v>107</v>
      </c>
      <c r="K88" s="287" t="s">
        <v>204</v>
      </c>
      <c r="L88" s="300" t="s">
        <v>166</v>
      </c>
      <c r="M88" s="293" t="s">
        <v>13566</v>
      </c>
      <c r="N88" s="187" t="s">
        <v>13534</v>
      </c>
    </row>
    <row r="89" spans="1:14" ht="29.15">
      <c r="A89" s="293" t="str">
        <f t="shared" si="7"/>
        <v>DefinitionsB19</v>
      </c>
      <c r="B89" s="293" t="s">
        <v>971</v>
      </c>
      <c r="C89" s="293" t="s">
        <v>988</v>
      </c>
      <c r="D89" s="293" t="s">
        <v>880</v>
      </c>
      <c r="E89" s="257" t="s">
        <v>13661</v>
      </c>
      <c r="F89" s="345" t="s">
        <v>14659</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14660</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9.15">
      <c r="A92" s="293" t="str">
        <f t="shared" si="7"/>
        <v>DefinitionsB22</v>
      </c>
      <c r="B92" s="293" t="s">
        <v>971</v>
      </c>
      <c r="C92" s="293" t="s">
        <v>991</v>
      </c>
      <c r="D92" s="293" t="s">
        <v>587</v>
      </c>
      <c r="E92" s="257" t="s">
        <v>13568</v>
      </c>
      <c r="F92" s="345" t="s">
        <v>14661</v>
      </c>
      <c r="G92" s="293" t="s">
        <v>369</v>
      </c>
      <c r="H92" s="293" t="s">
        <v>351</v>
      </c>
      <c r="I92" s="293" t="s">
        <v>92</v>
      </c>
      <c r="J92" s="293" t="s">
        <v>1368</v>
      </c>
      <c r="K92" s="287" t="s">
        <v>205</v>
      </c>
      <c r="L92" s="300" t="s">
        <v>616</v>
      </c>
      <c r="M92" s="293" t="s">
        <v>13569</v>
      </c>
      <c r="N92" s="187" t="s">
        <v>13541</v>
      </c>
    </row>
    <row r="93" spans="1:14" ht="29.15">
      <c r="A93" s="293" t="str">
        <f t="shared" si="7"/>
        <v>DefinitionsB23</v>
      </c>
      <c r="B93" s="293" t="s">
        <v>971</v>
      </c>
      <c r="C93" s="293" t="s">
        <v>992</v>
      </c>
      <c r="D93" s="293" t="s">
        <v>13498</v>
      </c>
      <c r="E93" s="257" t="s">
        <v>13663</v>
      </c>
      <c r="F93" s="345" t="s">
        <v>14662</v>
      </c>
      <c r="G93" s="293" t="s">
        <v>14814</v>
      </c>
      <c r="H93" s="293" t="s">
        <v>13579</v>
      </c>
      <c r="I93" s="293" t="s">
        <v>13580</v>
      </c>
      <c r="J93" s="293" t="s">
        <v>13498</v>
      </c>
      <c r="K93" s="287" t="s">
        <v>13626</v>
      </c>
      <c r="L93" s="308" t="s">
        <v>13498</v>
      </c>
      <c r="M93" s="293" t="s">
        <v>13773</v>
      </c>
      <c r="N93" s="187" t="s">
        <v>13612</v>
      </c>
    </row>
    <row r="94" spans="1:14" ht="29.15">
      <c r="A94" s="293" t="str">
        <f t="shared" si="7"/>
        <v>DefinitionsB24</v>
      </c>
      <c r="B94" s="293" t="s">
        <v>971</v>
      </c>
      <c r="C94" s="293" t="s">
        <v>1019</v>
      </c>
      <c r="D94" s="293" t="s">
        <v>13499</v>
      </c>
      <c r="E94" s="257" t="s">
        <v>13664</v>
      </c>
      <c r="F94" s="345" t="s">
        <v>14663</v>
      </c>
      <c r="G94" s="293" t="s">
        <v>14815</v>
      </c>
      <c r="H94" s="293" t="s">
        <v>345</v>
      </c>
      <c r="I94" s="293" t="s">
        <v>13499</v>
      </c>
      <c r="J94" s="293" t="s">
        <v>13499</v>
      </c>
      <c r="K94" s="287" t="s">
        <v>13627</v>
      </c>
      <c r="L94" s="300" t="s">
        <v>13789</v>
      </c>
      <c r="M94" s="293" t="s">
        <v>13774</v>
      </c>
      <c r="N94" s="187" t="s">
        <v>13596</v>
      </c>
    </row>
    <row r="95" spans="1:14" ht="101.5" customHeight="1">
      <c r="A95" s="293" t="str">
        <f t="shared" si="7"/>
        <v>DefinitionsB25</v>
      </c>
      <c r="B95" s="293" t="s">
        <v>971</v>
      </c>
      <c r="C95" s="293" t="s">
        <v>486</v>
      </c>
      <c r="D95" s="293" t="s">
        <v>13497</v>
      </c>
      <c r="E95" s="257" t="s">
        <v>13665</v>
      </c>
      <c r="F95" s="345" t="s">
        <v>14664</v>
      </c>
      <c r="G95" s="293" t="s">
        <v>14816</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14665</v>
      </c>
      <c r="G96" s="293" t="s">
        <v>1086</v>
      </c>
      <c r="H96" s="293" t="s">
        <v>879</v>
      </c>
      <c r="I96" s="293" t="s">
        <v>879</v>
      </c>
      <c r="J96" s="293" t="s">
        <v>879</v>
      </c>
      <c r="K96" s="287" t="s">
        <v>879</v>
      </c>
      <c r="L96" s="300" t="s">
        <v>879</v>
      </c>
      <c r="M96" s="293" t="s">
        <v>879</v>
      </c>
      <c r="N96" s="187" t="s">
        <v>13544</v>
      </c>
    </row>
    <row r="97" spans="1:14" ht="29.15">
      <c r="A97" s="293" t="str">
        <f t="shared" si="7"/>
        <v>DefinitionsB27</v>
      </c>
      <c r="B97" s="293" t="s">
        <v>971</v>
      </c>
      <c r="C97" s="293" t="s">
        <v>591</v>
      </c>
      <c r="D97" s="293" t="s">
        <v>1112</v>
      </c>
      <c r="E97" s="257" t="s">
        <v>1087</v>
      </c>
      <c r="F97" s="345" t="s">
        <v>14666</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14667</v>
      </c>
      <c r="G98" s="293" t="s">
        <v>370</v>
      </c>
      <c r="H98" s="293" t="s">
        <v>352</v>
      </c>
      <c r="I98" s="293" t="s">
        <v>93</v>
      </c>
      <c r="J98" s="293" t="s">
        <v>108</v>
      </c>
      <c r="K98" s="287" t="s">
        <v>206</v>
      </c>
      <c r="L98" s="300" t="s">
        <v>167</v>
      </c>
      <c r="M98" s="293" t="s">
        <v>13572</v>
      </c>
      <c r="N98" s="187" t="s">
        <v>13597</v>
      </c>
    </row>
    <row r="99" spans="1:14" ht="29.15">
      <c r="A99" s="293" t="str">
        <f t="shared" si="7"/>
        <v>DefinitionsB29</v>
      </c>
      <c r="B99" s="293" t="s">
        <v>971</v>
      </c>
      <c r="C99" s="293" t="s">
        <v>597</v>
      </c>
      <c r="D99" s="293" t="s">
        <v>600</v>
      </c>
      <c r="E99" s="257" t="s">
        <v>13667</v>
      </c>
      <c r="F99" s="345" t="s">
        <v>14668</v>
      </c>
      <c r="G99" s="293" t="s">
        <v>371</v>
      </c>
      <c r="H99" s="293" t="s">
        <v>1092</v>
      </c>
      <c r="I99" s="293" t="s">
        <v>94</v>
      </c>
      <c r="J99" s="293" t="s">
        <v>109</v>
      </c>
      <c r="K99" s="287" t="s">
        <v>207</v>
      </c>
      <c r="L99" s="300" t="s">
        <v>618</v>
      </c>
      <c r="M99" s="293" t="s">
        <v>13573</v>
      </c>
      <c r="N99" s="187" t="s">
        <v>13598</v>
      </c>
    </row>
    <row r="100" spans="1:14" ht="29.15">
      <c r="A100" s="293" t="str">
        <f t="shared" si="7"/>
        <v>DefinitionsB30</v>
      </c>
      <c r="B100" s="293" t="s">
        <v>971</v>
      </c>
      <c r="C100" s="293" t="s">
        <v>601</v>
      </c>
      <c r="D100" s="293" t="s">
        <v>603</v>
      </c>
      <c r="E100" s="257" t="s">
        <v>13668</v>
      </c>
      <c r="F100" s="345" t="s">
        <v>14669</v>
      </c>
      <c r="G100" s="293" t="s">
        <v>372</v>
      </c>
      <c r="H100" s="293" t="s">
        <v>1093</v>
      </c>
      <c r="I100" s="293" t="s">
        <v>95</v>
      </c>
      <c r="J100" s="293" t="s">
        <v>110</v>
      </c>
      <c r="K100" s="287" t="s">
        <v>208</v>
      </c>
      <c r="L100" s="300" t="s">
        <v>619</v>
      </c>
      <c r="M100" s="293" t="s">
        <v>13574</v>
      </c>
      <c r="N100" s="187" t="s">
        <v>13599</v>
      </c>
    </row>
    <row r="101" spans="1:14" ht="29.15">
      <c r="A101" s="293" t="str">
        <f t="shared" si="7"/>
        <v>DefinitionsB31</v>
      </c>
      <c r="B101" s="293" t="s">
        <v>971</v>
      </c>
      <c r="C101" s="293" t="s">
        <v>487</v>
      </c>
      <c r="D101" s="293" t="s">
        <v>604</v>
      </c>
      <c r="E101" s="257" t="s">
        <v>13669</v>
      </c>
      <c r="F101" s="345" t="s">
        <v>14670</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14671</v>
      </c>
      <c r="G102" s="293" t="s">
        <v>892</v>
      </c>
      <c r="H102" s="293" t="s">
        <v>1095</v>
      </c>
      <c r="I102" s="293" t="s">
        <v>97</v>
      </c>
      <c r="J102" s="293" t="s">
        <v>1096</v>
      </c>
      <c r="K102" s="287" t="s">
        <v>1152</v>
      </c>
      <c r="L102" s="300" t="s">
        <v>621</v>
      </c>
      <c r="M102" s="293" t="s">
        <v>15134</v>
      </c>
    </row>
    <row r="103" spans="1:14">
      <c r="A103" s="293" t="str">
        <f t="shared" si="7"/>
        <v>DefinitionsC3</v>
      </c>
      <c r="B103" s="293" t="s">
        <v>971</v>
      </c>
      <c r="C103" s="293" t="s">
        <v>993</v>
      </c>
      <c r="D103" s="293" t="s">
        <v>1024</v>
      </c>
      <c r="E103" s="257" t="s">
        <v>13670</v>
      </c>
      <c r="F103" s="345" t="s">
        <v>14672</v>
      </c>
      <c r="G103" s="293" t="s">
        <v>374</v>
      </c>
      <c r="H103" s="293" t="s">
        <v>353</v>
      </c>
      <c r="I103" s="293" t="s">
        <v>98</v>
      </c>
      <c r="J103" s="293" t="s">
        <v>112</v>
      </c>
      <c r="K103" s="287" t="s">
        <v>210</v>
      </c>
      <c r="L103" s="300" t="s">
        <v>168</v>
      </c>
      <c r="M103" s="293" t="s">
        <v>15135</v>
      </c>
    </row>
    <row r="104" spans="1:14" ht="87.45">
      <c r="A104" s="293" t="str">
        <f t="shared" si="7"/>
        <v>DefinitionsC4</v>
      </c>
      <c r="B104" s="293" t="s">
        <v>971</v>
      </c>
      <c r="C104" s="293" t="s">
        <v>994</v>
      </c>
      <c r="D104" s="293" t="s">
        <v>1026</v>
      </c>
      <c r="E104" s="257" t="s">
        <v>14259</v>
      </c>
      <c r="F104" s="345"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5" t="s">
        <v>15484</v>
      </c>
      <c r="G105" s="293" t="s">
        <v>15319</v>
      </c>
      <c r="H105" s="293" t="s">
        <v>15321</v>
      </c>
      <c r="I105" s="293" t="s">
        <v>15323</v>
      </c>
      <c r="J105" s="293" t="s">
        <v>15320</v>
      </c>
      <c r="K105" s="287" t="s">
        <v>15322</v>
      </c>
      <c r="L105" s="300" t="s">
        <v>15324</v>
      </c>
      <c r="M105" s="293" t="s">
        <v>15325</v>
      </c>
    </row>
    <row r="106" spans="1:14" ht="174">
      <c r="A106" s="293" t="str">
        <f t="shared" ref="A106:A137" si="9">B106&amp;C106</f>
        <v>DefinitionsC6</v>
      </c>
      <c r="B106" s="293" t="s">
        <v>971</v>
      </c>
      <c r="C106" s="293" t="s">
        <v>996</v>
      </c>
      <c r="D106" s="295" t="s">
        <v>1145</v>
      </c>
      <c r="E106" s="327" t="s">
        <v>13671</v>
      </c>
      <c r="F106" s="346" t="s">
        <v>14674</v>
      </c>
      <c r="G106" s="295" t="s">
        <v>14817</v>
      </c>
      <c r="H106" s="295" t="s">
        <v>14882</v>
      </c>
      <c r="I106" s="295" t="s">
        <v>14937</v>
      </c>
      <c r="J106" s="295" t="s">
        <v>1388</v>
      </c>
      <c r="K106" s="289" t="s">
        <v>15000</v>
      </c>
      <c r="L106" s="301" t="s">
        <v>15061</v>
      </c>
      <c r="M106" s="295" t="s">
        <v>15137</v>
      </c>
    </row>
    <row r="107" spans="1:14" ht="145.75">
      <c r="A107" s="293" t="str">
        <f t="shared" si="9"/>
        <v>DefinitionsC7</v>
      </c>
      <c r="B107" s="293" t="s">
        <v>971</v>
      </c>
      <c r="C107" s="293" t="s">
        <v>997</v>
      </c>
      <c r="D107" s="293" t="s">
        <v>1028</v>
      </c>
      <c r="E107" s="257" t="s">
        <v>13672</v>
      </c>
      <c r="F107" s="345" t="s">
        <v>15485</v>
      </c>
      <c r="G107" s="293" t="s">
        <v>375</v>
      </c>
      <c r="H107" s="293" t="s">
        <v>14883</v>
      </c>
      <c r="I107" s="293" t="s">
        <v>100</v>
      </c>
      <c r="J107" s="293" t="s">
        <v>1389</v>
      </c>
      <c r="K107" s="287" t="s">
        <v>323</v>
      </c>
      <c r="L107" s="300" t="s">
        <v>13790</v>
      </c>
      <c r="M107" s="293" t="s">
        <v>13525</v>
      </c>
    </row>
    <row r="108" spans="1:14" ht="160.30000000000001">
      <c r="A108" s="293" t="str">
        <f t="shared" si="9"/>
        <v>DefinitionsC8</v>
      </c>
      <c r="B108" s="293" t="s">
        <v>971</v>
      </c>
      <c r="C108" s="293" t="s">
        <v>998</v>
      </c>
      <c r="D108" s="293" t="s">
        <v>1030</v>
      </c>
      <c r="E108" s="257" t="s">
        <v>13673</v>
      </c>
      <c r="F108" s="345" t="s">
        <v>14675</v>
      </c>
      <c r="G108" s="293" t="s">
        <v>376</v>
      </c>
      <c r="H108" s="173" t="s">
        <v>280</v>
      </c>
      <c r="I108" s="293" t="s">
        <v>101</v>
      </c>
      <c r="J108" s="293" t="s">
        <v>1390</v>
      </c>
      <c r="K108" s="287" t="s">
        <v>324</v>
      </c>
      <c r="L108" s="300" t="s">
        <v>170</v>
      </c>
      <c r="M108" s="293" t="s">
        <v>13526</v>
      </c>
    </row>
    <row r="109" spans="1:14" ht="72.900000000000006">
      <c r="A109" s="293" t="str">
        <f t="shared" si="9"/>
        <v>DefinitionsC9</v>
      </c>
      <c r="B109" s="293" t="s">
        <v>971</v>
      </c>
      <c r="C109" s="293" t="s">
        <v>999</v>
      </c>
      <c r="D109" s="293" t="s">
        <v>968</v>
      </c>
      <c r="E109" s="257" t="s">
        <v>13674</v>
      </c>
      <c r="F109" s="345" t="s">
        <v>14676</v>
      </c>
      <c r="G109" s="293" t="s">
        <v>14818</v>
      </c>
      <c r="H109" s="293" t="s">
        <v>14884</v>
      </c>
      <c r="I109" s="293" t="s">
        <v>14938</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14677</v>
      </c>
      <c r="G110" s="293" t="s">
        <v>1098</v>
      </c>
      <c r="H110" s="293" t="s">
        <v>1099</v>
      </c>
      <c r="I110" s="293" t="s">
        <v>1100</v>
      </c>
      <c r="J110" s="293" t="s">
        <v>1101</v>
      </c>
      <c r="K110" s="287" t="s">
        <v>326</v>
      </c>
      <c r="L110" s="300" t="s">
        <v>623</v>
      </c>
      <c r="M110" s="293" t="s">
        <v>13528</v>
      </c>
    </row>
    <row r="111" spans="1:14" ht="145.75">
      <c r="A111" s="293" t="str">
        <f t="shared" si="9"/>
        <v>DefinitionsC11</v>
      </c>
      <c r="B111" s="293" t="s">
        <v>971</v>
      </c>
      <c r="C111" s="293" t="s">
        <v>1001</v>
      </c>
      <c r="D111" s="293" t="s">
        <v>1031</v>
      </c>
      <c r="E111" s="328" t="s">
        <v>13675</v>
      </c>
      <c r="F111" s="345" t="s">
        <v>14678</v>
      </c>
      <c r="G111" s="293" t="s">
        <v>14819</v>
      </c>
      <c r="H111" s="293" t="s">
        <v>14885</v>
      </c>
      <c r="I111" s="293" t="s">
        <v>14939</v>
      </c>
      <c r="J111" s="293" t="s">
        <v>1391</v>
      </c>
      <c r="K111" s="287" t="s">
        <v>327</v>
      </c>
      <c r="L111" s="300" t="s">
        <v>13791</v>
      </c>
      <c r="M111" s="293" t="s">
        <v>13529</v>
      </c>
    </row>
    <row r="112" spans="1:14" ht="116.6">
      <c r="A112" s="293" t="str">
        <f t="shared" si="9"/>
        <v>DefinitionsC12</v>
      </c>
      <c r="B112" s="293" t="s">
        <v>971</v>
      </c>
      <c r="C112" s="293" t="s">
        <v>1002</v>
      </c>
      <c r="D112" s="293" t="s">
        <v>13504</v>
      </c>
      <c r="E112" s="328" t="s">
        <v>13676</v>
      </c>
      <c r="F112" s="345" t="s">
        <v>14679</v>
      </c>
      <c r="G112" s="293" t="s">
        <v>13586</v>
      </c>
      <c r="H112" s="293" t="s">
        <v>13587</v>
      </c>
      <c r="I112" s="293" t="s">
        <v>14940</v>
      </c>
      <c r="J112" s="293" t="s">
        <v>13813</v>
      </c>
      <c r="K112" s="287" t="s">
        <v>13588</v>
      </c>
      <c r="L112" s="300" t="s">
        <v>13589</v>
      </c>
      <c r="M112" s="293" t="s">
        <v>13590</v>
      </c>
    </row>
    <row r="113" spans="1:13" ht="145.75">
      <c r="A113" s="293" t="str">
        <f t="shared" si="9"/>
        <v>DefinitionsC13</v>
      </c>
      <c r="B113" s="293" t="s">
        <v>971</v>
      </c>
      <c r="C113" s="293" t="s">
        <v>1003</v>
      </c>
      <c r="D113" s="293" t="s">
        <v>13505</v>
      </c>
      <c r="E113" s="328" t="s">
        <v>13677</v>
      </c>
      <c r="F113" s="345" t="s">
        <v>14680</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14525</v>
      </c>
      <c r="F114" s="345" t="s">
        <v>15486</v>
      </c>
      <c r="G114" s="293" t="s">
        <v>14820</v>
      </c>
      <c r="H114" s="293" t="s">
        <v>14886</v>
      </c>
      <c r="I114" s="293" t="s">
        <v>14941</v>
      </c>
      <c r="J114" s="293" t="s">
        <v>1370</v>
      </c>
      <c r="K114" s="287" t="s">
        <v>15001</v>
      </c>
      <c r="L114" s="300" t="s">
        <v>15062</v>
      </c>
      <c r="M114" s="293" t="s">
        <v>15138</v>
      </c>
    </row>
    <row r="115" spans="1:13" ht="247.75">
      <c r="A115" s="293" t="str">
        <f t="shared" si="9"/>
        <v>DefinitionsC15</v>
      </c>
      <c r="B115" s="293" t="s">
        <v>971</v>
      </c>
      <c r="C115" s="293" t="s">
        <v>1005</v>
      </c>
      <c r="D115" s="293" t="s">
        <v>1036</v>
      </c>
      <c r="E115" s="328" t="s">
        <v>13678</v>
      </c>
      <c r="F115" s="345" t="s">
        <v>14681</v>
      </c>
      <c r="G115" s="293" t="s">
        <v>552</v>
      </c>
      <c r="H115" s="293" t="s">
        <v>281</v>
      </c>
      <c r="I115" s="293" t="s">
        <v>212</v>
      </c>
      <c r="J115" s="293" t="s">
        <v>13815</v>
      </c>
      <c r="K115" s="287" t="s">
        <v>328</v>
      </c>
      <c r="L115" s="300" t="s">
        <v>171</v>
      </c>
      <c r="M115" s="293" t="s">
        <v>13531</v>
      </c>
    </row>
    <row r="116" spans="1:13" ht="116.6">
      <c r="A116" s="293" t="str">
        <f t="shared" si="9"/>
        <v>DefinitionsC16</v>
      </c>
      <c r="B116" s="293" t="s">
        <v>971</v>
      </c>
      <c r="C116" s="293" t="s">
        <v>1006</v>
      </c>
      <c r="D116" s="293" t="s">
        <v>1038</v>
      </c>
      <c r="E116" s="257" t="s">
        <v>13679</v>
      </c>
      <c r="F116" s="345" t="s">
        <v>14682</v>
      </c>
      <c r="G116" s="293" t="s">
        <v>553</v>
      </c>
      <c r="H116" s="293" t="s">
        <v>282</v>
      </c>
      <c r="I116" s="293" t="s">
        <v>213</v>
      </c>
      <c r="J116" s="293" t="s">
        <v>1371</v>
      </c>
      <c r="K116" s="287" t="s">
        <v>329</v>
      </c>
      <c r="L116" s="300" t="s">
        <v>172</v>
      </c>
      <c r="M116" s="293" t="s">
        <v>13532</v>
      </c>
    </row>
    <row r="117" spans="1:13" ht="335.15">
      <c r="A117" s="293" t="str">
        <f t="shared" si="9"/>
        <v>DefinitionsC17</v>
      </c>
      <c r="B117" s="293" t="s">
        <v>971</v>
      </c>
      <c r="C117" s="293" t="s">
        <v>1007</v>
      </c>
      <c r="D117" s="293" t="s">
        <v>1040</v>
      </c>
      <c r="E117" s="328" t="s">
        <v>14526</v>
      </c>
      <c r="F117" s="345" t="s">
        <v>14683</v>
      </c>
      <c r="G117" s="293" t="s">
        <v>14821</v>
      </c>
      <c r="H117" s="293" t="s">
        <v>14887</v>
      </c>
      <c r="I117" s="293" t="s">
        <v>14942</v>
      </c>
      <c r="J117" s="293" t="s">
        <v>1372</v>
      </c>
      <c r="K117" s="287" t="s">
        <v>15002</v>
      </c>
      <c r="L117" s="300" t="s">
        <v>15063</v>
      </c>
      <c r="M117" s="293" t="s">
        <v>15139</v>
      </c>
    </row>
    <row r="118" spans="1:13" ht="218.6">
      <c r="A118" s="293" t="str">
        <f t="shared" si="9"/>
        <v>DefinitionsC18</v>
      </c>
      <c r="B118" s="293" t="s">
        <v>971</v>
      </c>
      <c r="C118" s="293" t="s">
        <v>1008</v>
      </c>
      <c r="D118" s="293" t="s">
        <v>582</v>
      </c>
      <c r="E118" s="328" t="s">
        <v>14527</v>
      </c>
      <c r="F118" s="345" t="s">
        <v>14684</v>
      </c>
      <c r="G118" s="293" t="s">
        <v>14822</v>
      </c>
      <c r="H118" s="173" t="s">
        <v>14888</v>
      </c>
      <c r="I118" s="293" t="s">
        <v>14943</v>
      </c>
      <c r="J118" s="293" t="s">
        <v>1373</v>
      </c>
      <c r="K118" s="287" t="s">
        <v>15003</v>
      </c>
      <c r="L118" s="300" t="s">
        <v>15064</v>
      </c>
      <c r="M118" s="293" t="s">
        <v>15140</v>
      </c>
    </row>
    <row r="119" spans="1:13" ht="29.15">
      <c r="A119" s="293" t="str">
        <f t="shared" si="9"/>
        <v>DefinitionsC19</v>
      </c>
      <c r="B119" s="293" t="s">
        <v>971</v>
      </c>
      <c r="C119" s="293" t="s">
        <v>1009</v>
      </c>
      <c r="D119" s="293" t="s">
        <v>584</v>
      </c>
      <c r="E119" s="257" t="s">
        <v>889</v>
      </c>
      <c r="F119" s="338" t="s">
        <v>14685</v>
      </c>
      <c r="G119" s="293" t="s">
        <v>851</v>
      </c>
      <c r="H119" s="293" t="s">
        <v>852</v>
      </c>
      <c r="I119" s="293" t="s">
        <v>214</v>
      </c>
      <c r="J119" s="293" t="s">
        <v>853</v>
      </c>
      <c r="K119" s="287" t="s">
        <v>330</v>
      </c>
      <c r="L119" s="300" t="s">
        <v>624</v>
      </c>
      <c r="M119" s="293" t="s">
        <v>13535</v>
      </c>
    </row>
    <row r="120" spans="1:13" ht="72.900000000000006">
      <c r="A120" s="293" t="str">
        <f t="shared" si="9"/>
        <v>DefinitionsC20</v>
      </c>
      <c r="B120" s="293" t="s">
        <v>971</v>
      </c>
      <c r="C120" s="293" t="s">
        <v>1010</v>
      </c>
      <c r="D120" s="293" t="s">
        <v>970</v>
      </c>
      <c r="E120" s="257" t="s">
        <v>13536</v>
      </c>
      <c r="F120" s="338" t="s">
        <v>14686</v>
      </c>
      <c r="G120" s="293" t="s">
        <v>854</v>
      </c>
      <c r="H120" s="293" t="s">
        <v>283</v>
      </c>
      <c r="I120" s="293" t="s">
        <v>215</v>
      </c>
      <c r="J120" s="293" t="s">
        <v>855</v>
      </c>
      <c r="K120" s="287" t="s">
        <v>331</v>
      </c>
      <c r="L120" s="300" t="s">
        <v>625</v>
      </c>
      <c r="M120" s="293" t="s">
        <v>13537</v>
      </c>
    </row>
    <row r="121" spans="1:13" ht="29.15">
      <c r="A121" s="293" t="str">
        <f t="shared" si="9"/>
        <v>DefinitionsC21</v>
      </c>
      <c r="B121" s="293" t="s">
        <v>971</v>
      </c>
      <c r="C121" s="293" t="s">
        <v>1011</v>
      </c>
      <c r="D121" s="293" t="s">
        <v>13502</v>
      </c>
      <c r="E121" s="257" t="s">
        <v>13680</v>
      </c>
      <c r="F121" s="338" t="s">
        <v>14687</v>
      </c>
      <c r="G121" s="293" t="s">
        <v>14823</v>
      </c>
      <c r="H121" s="293" t="s">
        <v>13502</v>
      </c>
      <c r="I121" s="293" t="s">
        <v>13502</v>
      </c>
      <c r="J121" s="293" t="s">
        <v>13502</v>
      </c>
      <c r="K121" s="287" t="s">
        <v>13502</v>
      </c>
      <c r="L121" s="300" t="s">
        <v>13502</v>
      </c>
      <c r="M121" s="293" t="s">
        <v>13502</v>
      </c>
    </row>
    <row r="122" spans="1:13" ht="160.30000000000001">
      <c r="A122" s="293" t="str">
        <f t="shared" si="9"/>
        <v>DefinitionsC22</v>
      </c>
      <c r="B122" s="293" t="s">
        <v>971</v>
      </c>
      <c r="C122" s="293" t="s">
        <v>1012</v>
      </c>
      <c r="D122" s="293" t="s">
        <v>590</v>
      </c>
      <c r="E122" s="328" t="s">
        <v>13681</v>
      </c>
      <c r="F122" s="338" t="s">
        <v>14688</v>
      </c>
      <c r="G122" s="293" t="s">
        <v>13538</v>
      </c>
      <c r="H122" s="293" t="s">
        <v>13539</v>
      </c>
      <c r="I122" s="293" t="s">
        <v>216</v>
      </c>
      <c r="J122" s="293" t="s">
        <v>1374</v>
      </c>
      <c r="K122" s="287" t="s">
        <v>332</v>
      </c>
      <c r="L122" s="300" t="s">
        <v>173</v>
      </c>
      <c r="M122" s="293" t="s">
        <v>13540</v>
      </c>
    </row>
    <row r="123" spans="1:13" ht="116.6">
      <c r="A123" s="293" t="str">
        <f t="shared" si="9"/>
        <v>DefinitionsC23</v>
      </c>
      <c r="B123" s="293" t="s">
        <v>971</v>
      </c>
      <c r="C123" s="293" t="s">
        <v>1013</v>
      </c>
      <c r="D123" s="293" t="s">
        <v>13501</v>
      </c>
      <c r="E123" s="257" t="s">
        <v>13682</v>
      </c>
      <c r="F123" s="345" t="s">
        <v>14689</v>
      </c>
      <c r="G123" s="293" t="s">
        <v>14824</v>
      </c>
      <c r="H123" s="293" t="s">
        <v>13781</v>
      </c>
      <c r="I123" s="293" t="s">
        <v>13828</v>
      </c>
      <c r="J123" s="293" t="s">
        <v>13816</v>
      </c>
      <c r="K123" s="287" t="s">
        <v>13629</v>
      </c>
      <c r="L123" s="300" t="s">
        <v>15065</v>
      </c>
      <c r="M123" s="293" t="s">
        <v>13775</v>
      </c>
    </row>
    <row r="124" spans="1:13" ht="291.45">
      <c r="A124" s="293" t="str">
        <f t="shared" si="9"/>
        <v>DefinitionsC24</v>
      </c>
      <c r="B124" s="293" t="s">
        <v>971</v>
      </c>
      <c r="C124" s="293" t="s">
        <v>585</v>
      </c>
      <c r="D124" s="293" t="s">
        <v>15441</v>
      </c>
      <c r="E124" s="328" t="s">
        <v>13683</v>
      </c>
      <c r="F124" s="345" t="s">
        <v>15464</v>
      </c>
      <c r="G124" s="293" t="s">
        <v>14825</v>
      </c>
      <c r="H124" s="293" t="s">
        <v>15465</v>
      </c>
      <c r="I124" s="293" t="s">
        <v>13829</v>
      </c>
      <c r="J124" s="293" t="s">
        <v>15466</v>
      </c>
      <c r="K124" s="287" t="s">
        <v>15467</v>
      </c>
      <c r="L124" s="300" t="s">
        <v>15468</v>
      </c>
      <c r="M124" s="293" t="s">
        <v>15469</v>
      </c>
    </row>
    <row r="125" spans="1:13" ht="276.89999999999998">
      <c r="A125" s="293" t="str">
        <f t="shared" si="9"/>
        <v>DefinitionsC25</v>
      </c>
      <c r="B125" s="293" t="s">
        <v>971</v>
      </c>
      <c r="C125" s="293" t="s">
        <v>586</v>
      </c>
      <c r="D125" s="293" t="s">
        <v>13500</v>
      </c>
      <c r="E125" s="328" t="s">
        <v>14528</v>
      </c>
      <c r="F125" s="345" t="s">
        <v>14690</v>
      </c>
      <c r="G125" s="293" t="s">
        <v>14826</v>
      </c>
      <c r="H125" s="293" t="s">
        <v>14889</v>
      </c>
      <c r="I125" s="293" t="s">
        <v>14944</v>
      </c>
      <c r="J125" s="293" t="s">
        <v>13817</v>
      </c>
      <c r="K125" s="287" t="s">
        <v>15004</v>
      </c>
      <c r="L125" s="300" t="s">
        <v>15066</v>
      </c>
      <c r="M125" s="293" t="s">
        <v>15141</v>
      </c>
    </row>
    <row r="126" spans="1:13" ht="29.15">
      <c r="A126" s="293" t="str">
        <f t="shared" si="9"/>
        <v>DefinitionsC26</v>
      </c>
      <c r="B126" s="293" t="s">
        <v>971</v>
      </c>
      <c r="C126" s="293" t="s">
        <v>589</v>
      </c>
      <c r="D126" s="293" t="s">
        <v>593</v>
      </c>
      <c r="E126" s="257" t="s">
        <v>13684</v>
      </c>
      <c r="F126" s="345" t="s">
        <v>14691</v>
      </c>
      <c r="G126" s="293" t="s">
        <v>1102</v>
      </c>
      <c r="H126" s="293" t="s">
        <v>593</v>
      </c>
      <c r="I126" s="293" t="s">
        <v>217</v>
      </c>
      <c r="J126" s="293" t="s">
        <v>593</v>
      </c>
      <c r="K126" s="287" t="s">
        <v>593</v>
      </c>
      <c r="L126" s="300" t="s">
        <v>593</v>
      </c>
      <c r="M126" s="293" t="s">
        <v>13541</v>
      </c>
    </row>
    <row r="127" spans="1:13" ht="160.30000000000001">
      <c r="A127" s="293" t="str">
        <f t="shared" si="9"/>
        <v>DefinitionsC27</v>
      </c>
      <c r="B127" s="293" t="s">
        <v>971</v>
      </c>
      <c r="C127" s="293" t="s">
        <v>592</v>
      </c>
      <c r="D127" s="293" t="s">
        <v>596</v>
      </c>
      <c r="E127" s="328" t="s">
        <v>13685</v>
      </c>
      <c r="F127" s="345" t="s">
        <v>14692</v>
      </c>
      <c r="G127" s="293" t="s">
        <v>13542</v>
      </c>
      <c r="H127" s="293" t="s">
        <v>13543</v>
      </c>
      <c r="I127" s="293" t="s">
        <v>218</v>
      </c>
      <c r="J127" s="293" t="s">
        <v>1392</v>
      </c>
      <c r="K127" s="287" t="s">
        <v>333</v>
      </c>
      <c r="L127" s="300" t="s">
        <v>174</v>
      </c>
      <c r="M127" s="293" t="s">
        <v>13544</v>
      </c>
    </row>
    <row r="128" spans="1:13" ht="87.45">
      <c r="A128" s="293" t="str">
        <f t="shared" si="9"/>
        <v>DefinitionsC28</v>
      </c>
      <c r="B128" s="293" t="s">
        <v>971</v>
      </c>
      <c r="C128" s="293" t="s">
        <v>595</v>
      </c>
      <c r="D128" s="293" t="s">
        <v>13506</v>
      </c>
      <c r="E128" s="257" t="s">
        <v>13686</v>
      </c>
      <c r="F128" s="345" t="s">
        <v>14693</v>
      </c>
      <c r="G128" s="293" t="s">
        <v>14827</v>
      </c>
      <c r="H128" s="293" t="s">
        <v>13782</v>
      </c>
      <c r="I128" s="293" t="s">
        <v>15442</v>
      </c>
      <c r="J128" s="293" t="s">
        <v>13818</v>
      </c>
      <c r="K128" s="287" t="s">
        <v>13630</v>
      </c>
      <c r="L128" s="300" t="s">
        <v>13793</v>
      </c>
      <c r="M128" s="293" t="s">
        <v>13776</v>
      </c>
    </row>
    <row r="129" spans="1:13" ht="218.6">
      <c r="A129" s="293" t="str">
        <f t="shared" si="9"/>
        <v>DefinitionsC29</v>
      </c>
      <c r="B129" s="293" t="s">
        <v>971</v>
      </c>
      <c r="C129" s="293" t="s">
        <v>598</v>
      </c>
      <c r="D129" s="293" t="s">
        <v>13507</v>
      </c>
      <c r="E129" s="328" t="s">
        <v>13687</v>
      </c>
      <c r="F129" s="345" t="s">
        <v>14694</v>
      </c>
      <c r="G129" s="293" t="s">
        <v>13600</v>
      </c>
      <c r="H129" s="293" t="s">
        <v>13601</v>
      </c>
      <c r="I129" s="293" t="s">
        <v>13602</v>
      </c>
      <c r="J129" s="293" t="s">
        <v>13819</v>
      </c>
      <c r="K129" s="287" t="s">
        <v>13603</v>
      </c>
      <c r="L129" s="300" t="s">
        <v>13604</v>
      </c>
      <c r="M129" s="293" t="s">
        <v>13597</v>
      </c>
    </row>
    <row r="130" spans="1:13" ht="218.6">
      <c r="A130" s="293" t="str">
        <f t="shared" si="9"/>
        <v>DefinitionsC30</v>
      </c>
      <c r="B130" s="293" t="s">
        <v>971</v>
      </c>
      <c r="C130" s="293" t="s">
        <v>602</v>
      </c>
      <c r="D130" s="293" t="s">
        <v>13508</v>
      </c>
      <c r="E130" s="328" t="s">
        <v>14529</v>
      </c>
      <c r="F130" s="345" t="s">
        <v>14695</v>
      </c>
      <c r="G130" s="293" t="s">
        <v>14828</v>
      </c>
      <c r="H130" s="173" t="s">
        <v>13605</v>
      </c>
      <c r="I130" s="293" t="s">
        <v>14945</v>
      </c>
      <c r="J130" s="293" t="s">
        <v>13820</v>
      </c>
      <c r="K130" s="287" t="s">
        <v>13606</v>
      </c>
      <c r="L130" s="300" t="s">
        <v>13607</v>
      </c>
      <c r="M130" s="293" t="s">
        <v>13598</v>
      </c>
    </row>
    <row r="131" spans="1:13" ht="204">
      <c r="A131" s="293" t="str">
        <f t="shared" si="9"/>
        <v>DefinitionsC31</v>
      </c>
      <c r="B131" s="293" t="s">
        <v>971</v>
      </c>
      <c r="C131" s="293" t="s">
        <v>14388</v>
      </c>
      <c r="D131" s="293" t="s">
        <v>13509</v>
      </c>
      <c r="E131" s="328" t="s">
        <v>13688</v>
      </c>
      <c r="F131" s="345" t="s">
        <v>14696</v>
      </c>
      <c r="G131" s="293" t="s">
        <v>14829</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9.1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15142</v>
      </c>
    </row>
    <row r="134" spans="1:13" ht="29.1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15143</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15144</v>
      </c>
    </row>
    <row r="136" spans="1:13" ht="43.75">
      <c r="A136" s="293" t="str">
        <f t="shared" si="9"/>
        <v>DeclarationB4</v>
      </c>
      <c r="B136" s="293" t="s">
        <v>1014</v>
      </c>
      <c r="C136" s="293" t="s">
        <v>973</v>
      </c>
      <c r="D136" s="293" t="s">
        <v>863</v>
      </c>
      <c r="E136" s="328" t="s">
        <v>13691</v>
      </c>
      <c r="F136" s="345" t="s">
        <v>14697</v>
      </c>
      <c r="G136" s="293" t="s">
        <v>893</v>
      </c>
      <c r="H136" s="293" t="s">
        <v>377</v>
      </c>
      <c r="I136" s="293" t="s">
        <v>219</v>
      </c>
      <c r="J136" s="293" t="s">
        <v>1375</v>
      </c>
      <c r="K136" s="287" t="s">
        <v>334</v>
      </c>
      <c r="L136" s="300" t="s">
        <v>454</v>
      </c>
      <c r="M136" s="293" t="s">
        <v>15145</v>
      </c>
    </row>
    <row r="137" spans="1:13" ht="43.75">
      <c r="A137" s="293" t="str">
        <f t="shared" si="9"/>
        <v>DeclarationB6</v>
      </c>
      <c r="B137" s="293" t="s">
        <v>1014</v>
      </c>
      <c r="C137" s="293" t="s">
        <v>975</v>
      </c>
      <c r="D137" s="293" t="s">
        <v>12719</v>
      </c>
      <c r="E137" s="293" t="s">
        <v>14530</v>
      </c>
      <c r="F137" s="340" t="s">
        <v>14698</v>
      </c>
      <c r="G137" s="302" t="s">
        <v>14830</v>
      </c>
      <c r="H137" s="290" t="s">
        <v>14890</v>
      </c>
      <c r="I137" s="302" t="s">
        <v>14946</v>
      </c>
      <c r="J137" s="302" t="s">
        <v>15292</v>
      </c>
      <c r="K137" s="303" t="s">
        <v>15005</v>
      </c>
      <c r="L137" s="304" t="s">
        <v>13794</v>
      </c>
      <c r="M137" s="302" t="s">
        <v>15146</v>
      </c>
    </row>
    <row r="138" spans="1:13" ht="58.3">
      <c r="A138" s="293" t="str">
        <f t="shared" ref="A138:A168" si="10">B138&amp;C138</f>
        <v>DeclarationB7</v>
      </c>
      <c r="B138" s="293" t="s">
        <v>1014</v>
      </c>
      <c r="C138" s="293" t="s">
        <v>976</v>
      </c>
      <c r="D138" s="293" t="s">
        <v>1059</v>
      </c>
      <c r="E138" s="328" t="s">
        <v>940</v>
      </c>
      <c r="F138" s="345" t="s">
        <v>14699</v>
      </c>
      <c r="G138" s="293" t="s">
        <v>941</v>
      </c>
      <c r="H138" s="293" t="s">
        <v>378</v>
      </c>
      <c r="I138" s="293" t="s">
        <v>220</v>
      </c>
      <c r="J138" s="293" t="s">
        <v>1267</v>
      </c>
      <c r="K138" s="287" t="s">
        <v>335</v>
      </c>
      <c r="L138" s="300" t="s">
        <v>455</v>
      </c>
      <c r="M138" s="293" t="s">
        <v>15147</v>
      </c>
    </row>
    <row r="139" spans="1:13">
      <c r="A139" s="293" t="str">
        <f t="shared" si="10"/>
        <v>DeclarationB8</v>
      </c>
      <c r="B139" s="293" t="s">
        <v>1014</v>
      </c>
      <c r="C139" s="293" t="s">
        <v>977</v>
      </c>
      <c r="D139" s="293" t="s">
        <v>860</v>
      </c>
      <c r="E139" s="257" t="s">
        <v>13692</v>
      </c>
      <c r="F139" s="345" t="s">
        <v>14700</v>
      </c>
      <c r="G139" s="293" t="s">
        <v>1103</v>
      </c>
      <c r="H139" s="293" t="s">
        <v>894</v>
      </c>
      <c r="I139" s="293" t="s">
        <v>221</v>
      </c>
      <c r="J139" s="293" t="s">
        <v>895</v>
      </c>
      <c r="K139" s="287" t="s">
        <v>336</v>
      </c>
      <c r="L139" s="300" t="s">
        <v>456</v>
      </c>
      <c r="M139" s="293" t="s">
        <v>15148</v>
      </c>
    </row>
    <row r="140" spans="1:13">
      <c r="A140" s="293" t="str">
        <f t="shared" si="10"/>
        <v>DeclarationB9</v>
      </c>
      <c r="B140" s="293" t="s">
        <v>1014</v>
      </c>
      <c r="C140" s="293" t="s">
        <v>978</v>
      </c>
      <c r="D140" s="293" t="s">
        <v>503</v>
      </c>
      <c r="E140" s="257" t="s">
        <v>13693</v>
      </c>
      <c r="F140" s="345" t="s">
        <v>14701</v>
      </c>
      <c r="G140" s="293" t="s">
        <v>554</v>
      </c>
      <c r="H140" s="293" t="s">
        <v>896</v>
      </c>
      <c r="I140" s="293" t="s">
        <v>222</v>
      </c>
      <c r="J140" s="293" t="s">
        <v>2280</v>
      </c>
      <c r="K140" s="287" t="s">
        <v>337</v>
      </c>
      <c r="L140" s="300" t="s">
        <v>457</v>
      </c>
      <c r="M140" s="293" t="s">
        <v>15149</v>
      </c>
    </row>
    <row r="141" spans="1:13">
      <c r="A141" s="293" t="str">
        <f t="shared" si="10"/>
        <v>DeclarationB10</v>
      </c>
      <c r="B141" s="293" t="s">
        <v>1014</v>
      </c>
      <c r="C141" s="293" t="s">
        <v>518</v>
      </c>
      <c r="D141" s="293" t="s">
        <v>515</v>
      </c>
      <c r="E141" s="257" t="s">
        <v>418</v>
      </c>
      <c r="F141" s="345" t="s">
        <v>14702</v>
      </c>
      <c r="G141" s="293" t="s">
        <v>555</v>
      </c>
      <c r="H141" s="293" t="s">
        <v>519</v>
      </c>
      <c r="I141" s="293" t="s">
        <v>223</v>
      </c>
      <c r="J141" s="293" t="s">
        <v>2281</v>
      </c>
      <c r="K141" s="287" t="s">
        <v>338</v>
      </c>
      <c r="L141" s="300" t="s">
        <v>522</v>
      </c>
      <c r="M141" s="293" t="s">
        <v>15150</v>
      </c>
    </row>
    <row r="142" spans="1:13" ht="29.15">
      <c r="A142" s="293" t="str">
        <f t="shared" si="10"/>
        <v>DeclarationB10A</v>
      </c>
      <c r="B142" s="293" t="s">
        <v>1014</v>
      </c>
      <c r="C142" s="293" t="s">
        <v>1460</v>
      </c>
      <c r="D142" s="293" t="s">
        <v>515</v>
      </c>
      <c r="E142" s="257" t="s">
        <v>418</v>
      </c>
      <c r="F142" s="345" t="s">
        <v>14702</v>
      </c>
      <c r="G142" s="293" t="s">
        <v>555</v>
      </c>
      <c r="H142" s="293" t="s">
        <v>519</v>
      </c>
      <c r="I142" s="293" t="s">
        <v>223</v>
      </c>
      <c r="J142" s="293" t="s">
        <v>2281</v>
      </c>
      <c r="K142" s="287" t="s">
        <v>338</v>
      </c>
      <c r="L142" s="300" t="s">
        <v>522</v>
      </c>
      <c r="M142" s="293" t="s">
        <v>15150</v>
      </c>
    </row>
    <row r="143" spans="1:13" ht="29.15">
      <c r="A143" s="293" t="str">
        <f t="shared" si="10"/>
        <v>DeclarationB10C</v>
      </c>
      <c r="B143" s="293" t="s">
        <v>1014</v>
      </c>
      <c r="C143" s="293" t="s">
        <v>1461</v>
      </c>
      <c r="D143" s="293" t="s">
        <v>516</v>
      </c>
      <c r="E143" s="257" t="s">
        <v>13694</v>
      </c>
      <c r="F143" s="345" t="s">
        <v>14703</v>
      </c>
      <c r="G143" s="293" t="s">
        <v>556</v>
      </c>
      <c r="H143" s="293" t="s">
        <v>520</v>
      </c>
      <c r="I143" s="293" t="s">
        <v>224</v>
      </c>
      <c r="J143" s="293" t="s">
        <v>2282</v>
      </c>
      <c r="K143" s="287" t="s">
        <v>339</v>
      </c>
      <c r="L143" s="300" t="s">
        <v>523</v>
      </c>
      <c r="M143" s="293" t="s">
        <v>15151</v>
      </c>
    </row>
    <row r="144" spans="1:13" ht="29.15">
      <c r="A144" s="293" t="str">
        <f t="shared" si="10"/>
        <v>DeclarationB10B</v>
      </c>
      <c r="B144" s="293" t="s">
        <v>1014</v>
      </c>
      <c r="C144" s="293" t="s">
        <v>1462</v>
      </c>
      <c r="D144" s="293" t="s">
        <v>517</v>
      </c>
      <c r="E144" s="328" t="s">
        <v>13695</v>
      </c>
      <c r="F144" s="345" t="s">
        <v>14704</v>
      </c>
      <c r="G144" s="293" t="s">
        <v>557</v>
      </c>
      <c r="H144" s="293" t="s">
        <v>379</v>
      </c>
      <c r="I144" s="293" t="s">
        <v>225</v>
      </c>
      <c r="J144" s="293" t="s">
        <v>521</v>
      </c>
      <c r="K144" s="287" t="s">
        <v>340</v>
      </c>
      <c r="L144" s="300" t="s">
        <v>524</v>
      </c>
      <c r="M144" s="293" t="s">
        <v>15152</v>
      </c>
    </row>
    <row r="145" spans="1:13" ht="29.1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15153</v>
      </c>
    </row>
    <row r="146" spans="1:13" ht="29.15">
      <c r="A146" s="293" t="str">
        <f t="shared" si="10"/>
        <v>DeclarationB12</v>
      </c>
      <c r="B146" s="293" t="s">
        <v>1014</v>
      </c>
      <c r="C146" s="293" t="s">
        <v>981</v>
      </c>
      <c r="D146" s="293" t="s">
        <v>472</v>
      </c>
      <c r="E146" s="328" t="s">
        <v>13697</v>
      </c>
      <c r="F146" s="345" t="s">
        <v>14705</v>
      </c>
      <c r="G146" s="293" t="s">
        <v>1104</v>
      </c>
      <c r="H146" s="293" t="s">
        <v>380</v>
      </c>
      <c r="I146" s="293" t="s">
        <v>226</v>
      </c>
      <c r="J146" s="293" t="s">
        <v>2283</v>
      </c>
      <c r="K146" s="287" t="s">
        <v>341</v>
      </c>
      <c r="L146" s="300" t="s">
        <v>13795</v>
      </c>
      <c r="M146" s="293" t="s">
        <v>15154</v>
      </c>
    </row>
    <row r="147" spans="1:13" ht="29.15">
      <c r="A147" s="293" t="str">
        <f t="shared" si="10"/>
        <v>DeclarationB13</v>
      </c>
      <c r="B147" s="293" t="s">
        <v>1014</v>
      </c>
      <c r="C147" s="293" t="s">
        <v>982</v>
      </c>
      <c r="D147" s="293" t="s">
        <v>473</v>
      </c>
      <c r="E147" s="328" t="s">
        <v>13698</v>
      </c>
      <c r="F147" s="345" t="s">
        <v>14706</v>
      </c>
      <c r="G147" s="293" t="s">
        <v>558</v>
      </c>
      <c r="H147" s="293" t="s">
        <v>381</v>
      </c>
      <c r="I147" s="293" t="s">
        <v>227</v>
      </c>
      <c r="J147" s="293" t="s">
        <v>2284</v>
      </c>
      <c r="K147" s="287" t="s">
        <v>13832</v>
      </c>
      <c r="L147" s="300" t="s">
        <v>13796</v>
      </c>
      <c r="M147" s="293" t="s">
        <v>15155</v>
      </c>
    </row>
    <row r="148" spans="1:13">
      <c r="A148" s="293" t="str">
        <f t="shared" si="10"/>
        <v>DeclarationB14</v>
      </c>
      <c r="B148" s="293" t="s">
        <v>1014</v>
      </c>
      <c r="C148" s="293" t="s">
        <v>983</v>
      </c>
      <c r="D148" s="293" t="s">
        <v>857</v>
      </c>
      <c r="E148" s="257" t="s">
        <v>13699</v>
      </c>
      <c r="F148" s="345" t="s">
        <v>14707</v>
      </c>
      <c r="G148" s="293" t="s">
        <v>1105</v>
      </c>
      <c r="H148" s="293" t="s">
        <v>897</v>
      </c>
      <c r="I148" s="293" t="s">
        <v>228</v>
      </c>
      <c r="J148" s="293" t="s">
        <v>897</v>
      </c>
      <c r="K148" s="287" t="s">
        <v>342</v>
      </c>
      <c r="L148" s="300" t="s">
        <v>458</v>
      </c>
      <c r="M148" s="293" t="s">
        <v>15156</v>
      </c>
    </row>
    <row r="149" spans="1:13">
      <c r="A149" s="293" t="str">
        <f t="shared" si="10"/>
        <v>DeclarationB15</v>
      </c>
      <c r="B149" s="293" t="s">
        <v>1014</v>
      </c>
      <c r="C149" s="293" t="s">
        <v>984</v>
      </c>
      <c r="D149" s="293" t="s">
        <v>474</v>
      </c>
      <c r="E149" s="257" t="s">
        <v>13700</v>
      </c>
      <c r="F149" s="345" t="s">
        <v>14708</v>
      </c>
      <c r="G149" s="293" t="s">
        <v>898</v>
      </c>
      <c r="H149" s="293" t="s">
        <v>382</v>
      </c>
      <c r="I149" s="293" t="s">
        <v>229</v>
      </c>
      <c r="J149" s="293" t="s">
        <v>2285</v>
      </c>
      <c r="K149" s="287" t="s">
        <v>13833</v>
      </c>
      <c r="L149" s="300" t="s">
        <v>175</v>
      </c>
      <c r="M149" s="293" t="s">
        <v>15157</v>
      </c>
    </row>
    <row r="150" spans="1:13">
      <c r="A150" s="293" t="str">
        <f t="shared" si="10"/>
        <v>DeclarationB16</v>
      </c>
      <c r="B150" s="293" t="s">
        <v>1014</v>
      </c>
      <c r="C150" s="293" t="s">
        <v>985</v>
      </c>
      <c r="D150" s="293" t="s">
        <v>475</v>
      </c>
      <c r="E150" s="257" t="s">
        <v>13701</v>
      </c>
      <c r="F150" s="345" t="s">
        <v>14709</v>
      </c>
      <c r="G150" s="293" t="s">
        <v>1106</v>
      </c>
      <c r="H150" s="293" t="s">
        <v>383</v>
      </c>
      <c r="I150" s="293" t="s">
        <v>230</v>
      </c>
      <c r="J150" s="293" t="s">
        <v>2286</v>
      </c>
      <c r="K150" s="287" t="s">
        <v>13834</v>
      </c>
      <c r="L150" s="300" t="s">
        <v>176</v>
      </c>
      <c r="M150" s="293" t="s">
        <v>15158</v>
      </c>
    </row>
    <row r="151" spans="1:13">
      <c r="A151" s="293" t="str">
        <f t="shared" si="10"/>
        <v>DeclarationB17</v>
      </c>
      <c r="B151" s="293" t="s">
        <v>1014</v>
      </c>
      <c r="C151" s="293" t="s">
        <v>986</v>
      </c>
      <c r="D151" s="293" t="s">
        <v>476</v>
      </c>
      <c r="E151" s="257" t="s">
        <v>13702</v>
      </c>
      <c r="F151" s="345" t="s">
        <v>14710</v>
      </c>
      <c r="G151" s="293" t="s">
        <v>559</v>
      </c>
      <c r="H151" s="293" t="s">
        <v>384</v>
      </c>
      <c r="I151" s="293" t="s">
        <v>231</v>
      </c>
      <c r="J151" s="293" t="s">
        <v>2287</v>
      </c>
      <c r="K151" s="287" t="s">
        <v>13835</v>
      </c>
      <c r="L151" s="300" t="s">
        <v>177</v>
      </c>
      <c r="M151" s="293" t="s">
        <v>15159</v>
      </c>
    </row>
    <row r="152" spans="1:13">
      <c r="A152" s="293" t="str">
        <f t="shared" si="10"/>
        <v>DeclarationB18</v>
      </c>
      <c r="B152" s="293" t="s">
        <v>1014</v>
      </c>
      <c r="C152" s="293" t="s">
        <v>987</v>
      </c>
      <c r="D152" s="293" t="s">
        <v>507</v>
      </c>
      <c r="E152" s="257" t="s">
        <v>13703</v>
      </c>
      <c r="F152" s="345" t="s">
        <v>14711</v>
      </c>
      <c r="G152" s="293" t="s">
        <v>560</v>
      </c>
      <c r="H152" s="293" t="s">
        <v>133</v>
      </c>
      <c r="I152" s="293" t="s">
        <v>232</v>
      </c>
      <c r="J152" s="293" t="s">
        <v>1397</v>
      </c>
      <c r="K152" s="287" t="s">
        <v>13836</v>
      </c>
      <c r="L152" s="300" t="s">
        <v>178</v>
      </c>
      <c r="M152" s="293" t="s">
        <v>15160</v>
      </c>
    </row>
    <row r="153" spans="1:13">
      <c r="A153" s="293" t="str">
        <f t="shared" si="10"/>
        <v>DeclarationB19</v>
      </c>
      <c r="B153" s="293" t="s">
        <v>1014</v>
      </c>
      <c r="C153" s="293" t="s">
        <v>988</v>
      </c>
      <c r="D153" s="293" t="s">
        <v>508</v>
      </c>
      <c r="E153" s="257" t="s">
        <v>13704</v>
      </c>
      <c r="F153" s="345" t="s">
        <v>14712</v>
      </c>
      <c r="G153" s="293" t="s">
        <v>561</v>
      </c>
      <c r="H153" s="293" t="s">
        <v>644</v>
      </c>
      <c r="I153" s="293" t="s">
        <v>13830</v>
      </c>
      <c r="J153" s="293" t="s">
        <v>2288</v>
      </c>
      <c r="K153" s="287" t="s">
        <v>13831</v>
      </c>
      <c r="L153" s="300" t="s">
        <v>179</v>
      </c>
      <c r="M153" s="293" t="s">
        <v>15161</v>
      </c>
    </row>
    <row r="154" spans="1:13">
      <c r="A154" s="293" t="str">
        <f t="shared" si="10"/>
        <v>DeclarationB20</v>
      </c>
      <c r="B154" s="293" t="s">
        <v>1014</v>
      </c>
      <c r="C154" s="293" t="s">
        <v>989</v>
      </c>
      <c r="D154" s="293" t="s">
        <v>509</v>
      </c>
      <c r="E154" s="257" t="s">
        <v>13705</v>
      </c>
      <c r="F154" s="345" t="s">
        <v>14713</v>
      </c>
      <c r="G154" s="293" t="s">
        <v>562</v>
      </c>
      <c r="H154" s="293" t="s">
        <v>385</v>
      </c>
      <c r="I154" s="293" t="s">
        <v>233</v>
      </c>
      <c r="J154" s="293" t="s">
        <v>2289</v>
      </c>
      <c r="K154" s="287" t="s">
        <v>13837</v>
      </c>
      <c r="L154" s="300" t="s">
        <v>180</v>
      </c>
      <c r="M154" s="293" t="s">
        <v>15162</v>
      </c>
    </row>
    <row r="155" spans="1:13">
      <c r="A155" s="293" t="str">
        <f t="shared" si="10"/>
        <v>DeclarationB21</v>
      </c>
      <c r="B155" s="293" t="s">
        <v>1014</v>
      </c>
      <c r="C155" s="293" t="s">
        <v>990</v>
      </c>
      <c r="D155" s="293" t="s">
        <v>14260</v>
      </c>
      <c r="E155" s="257" t="s">
        <v>14261</v>
      </c>
      <c r="F155" s="334" t="s">
        <v>14262</v>
      </c>
      <c r="G155" s="293" t="s">
        <v>14263</v>
      </c>
      <c r="H155" s="293" t="s">
        <v>386</v>
      </c>
      <c r="I155" s="293" t="s">
        <v>14264</v>
      </c>
      <c r="J155" s="293" t="s">
        <v>14265</v>
      </c>
      <c r="K155" s="287" t="s">
        <v>14266</v>
      </c>
      <c r="L155" s="300" t="s">
        <v>14267</v>
      </c>
      <c r="M155" s="293" t="s">
        <v>14268</v>
      </c>
    </row>
    <row r="156" spans="1:13">
      <c r="A156" s="293" t="str">
        <f t="shared" si="10"/>
        <v>DeclarationB22</v>
      </c>
      <c r="B156" s="293" t="s">
        <v>1014</v>
      </c>
      <c r="C156" s="293" t="s">
        <v>991</v>
      </c>
      <c r="D156" s="293" t="s">
        <v>477</v>
      </c>
      <c r="E156" s="288" t="s">
        <v>13706</v>
      </c>
      <c r="F156" s="345" t="s">
        <v>14714</v>
      </c>
      <c r="G156" s="293" t="s">
        <v>563</v>
      </c>
      <c r="H156" s="293" t="s">
        <v>387</v>
      </c>
      <c r="I156" s="293" t="s">
        <v>234</v>
      </c>
      <c r="J156" s="293" t="s">
        <v>1398</v>
      </c>
      <c r="K156" s="287" t="s">
        <v>13838</v>
      </c>
      <c r="L156" s="300" t="s">
        <v>181</v>
      </c>
      <c r="M156" s="293" t="s">
        <v>15163</v>
      </c>
    </row>
    <row r="157" spans="1:13" ht="29.15">
      <c r="A157" s="293" t="str">
        <f t="shared" si="10"/>
        <v>DeclarationB24</v>
      </c>
      <c r="B157" s="293" t="s">
        <v>1014</v>
      </c>
      <c r="C157" s="293" t="s">
        <v>1019</v>
      </c>
      <c r="D157" s="293" t="s">
        <v>14400</v>
      </c>
      <c r="E157" s="257" t="s">
        <v>14401</v>
      </c>
      <c r="F157" s="345" t="s">
        <v>14715</v>
      </c>
      <c r="G157" s="293" t="s">
        <v>14402</v>
      </c>
      <c r="H157" s="293" t="s">
        <v>14403</v>
      </c>
      <c r="I157" s="293" t="s">
        <v>14404</v>
      </c>
      <c r="J157" s="293" t="s">
        <v>14405</v>
      </c>
      <c r="K157" s="287" t="s">
        <v>14406</v>
      </c>
      <c r="L157" s="300" t="s">
        <v>14407</v>
      </c>
      <c r="M157" s="293" t="s">
        <v>14408</v>
      </c>
    </row>
    <row r="158" spans="1:13" ht="29.15">
      <c r="A158" s="293" t="str">
        <f t="shared" si="10"/>
        <v>DeclarationB25</v>
      </c>
      <c r="B158" s="293" t="s">
        <v>1014</v>
      </c>
      <c r="C158" s="293" t="s">
        <v>486</v>
      </c>
      <c r="D158" s="295" t="s">
        <v>12744</v>
      </c>
      <c r="E158" s="258" t="s">
        <v>13707</v>
      </c>
      <c r="F158" s="340" t="s">
        <v>14716</v>
      </c>
      <c r="G158" s="302" t="s">
        <v>14831</v>
      </c>
      <c r="H158" s="302" t="s">
        <v>14891</v>
      </c>
      <c r="I158" s="302" t="s">
        <v>14947</v>
      </c>
      <c r="J158" s="302" t="s">
        <v>15293</v>
      </c>
      <c r="K158" s="303" t="s">
        <v>15006</v>
      </c>
      <c r="L158" s="304" t="s">
        <v>13797</v>
      </c>
      <c r="M158" s="302" t="s">
        <v>15164</v>
      </c>
    </row>
    <row r="159" spans="1:13">
      <c r="A159" s="293" t="str">
        <f t="shared" si="10"/>
        <v>DeclarationB31</v>
      </c>
      <c r="B159" s="293" t="s">
        <v>1014</v>
      </c>
      <c r="C159" s="293" t="s">
        <v>487</v>
      </c>
      <c r="D159" s="295" t="s">
        <v>12774</v>
      </c>
      <c r="E159" s="258" t="s">
        <v>12775</v>
      </c>
      <c r="F159" s="340" t="s">
        <v>14717</v>
      </c>
      <c r="G159" s="290" t="s">
        <v>12776</v>
      </c>
      <c r="H159" s="302" t="s">
        <v>14892</v>
      </c>
      <c r="I159" s="290" t="s">
        <v>12777</v>
      </c>
      <c r="J159" s="290" t="s">
        <v>12778</v>
      </c>
      <c r="K159" s="303" t="s">
        <v>12779</v>
      </c>
      <c r="L159" s="304" t="s">
        <v>12780</v>
      </c>
      <c r="M159" s="290" t="s">
        <v>12781</v>
      </c>
    </row>
    <row r="160" spans="1:13" ht="49.75">
      <c r="A160" s="293" t="str">
        <f t="shared" si="10"/>
        <v>DeclarationB37</v>
      </c>
      <c r="B160" s="293" t="s">
        <v>1014</v>
      </c>
      <c r="C160" s="293" t="s">
        <v>488</v>
      </c>
      <c r="D160" s="295" t="s">
        <v>2404</v>
      </c>
      <c r="E160" s="288" t="s">
        <v>13708</v>
      </c>
      <c r="F160" s="346" t="s">
        <v>14718</v>
      </c>
      <c r="G160" s="295" t="s">
        <v>2485</v>
      </c>
      <c r="H160" s="295" t="s">
        <v>2486</v>
      </c>
      <c r="I160" s="295" t="s">
        <v>2487</v>
      </c>
      <c r="J160" s="295" t="s">
        <v>2488</v>
      </c>
      <c r="K160" s="289" t="s">
        <v>2489</v>
      </c>
      <c r="L160" s="301" t="s">
        <v>2490</v>
      </c>
      <c r="M160" s="295" t="s">
        <v>2491</v>
      </c>
    </row>
    <row r="161" spans="1:13" ht="37.299999999999997">
      <c r="A161" s="293" t="str">
        <f t="shared" si="10"/>
        <v>DeclarationB43</v>
      </c>
      <c r="B161" s="293" t="s">
        <v>1014</v>
      </c>
      <c r="C161" s="293" t="s">
        <v>489</v>
      </c>
      <c r="D161" s="295" t="s">
        <v>14281</v>
      </c>
      <c r="E161" s="295" t="s">
        <v>14531</v>
      </c>
      <c r="F161" s="346" t="s">
        <v>15487</v>
      </c>
      <c r="G161" s="295" t="s">
        <v>14832</v>
      </c>
      <c r="H161" s="295" t="s">
        <v>14893</v>
      </c>
      <c r="I161" s="295" t="s">
        <v>14948</v>
      </c>
      <c r="J161" s="295" t="s">
        <v>15326</v>
      </c>
      <c r="K161" s="295" t="s">
        <v>15007</v>
      </c>
      <c r="L161" s="295" t="s">
        <v>15067</v>
      </c>
      <c r="M161" s="295" t="s">
        <v>15165</v>
      </c>
    </row>
    <row r="162" spans="1:13" ht="37.299999999999997">
      <c r="A162" s="293" t="str">
        <f t="shared" si="10"/>
        <v>DeclarationB49</v>
      </c>
      <c r="B162" s="293" t="s">
        <v>1014</v>
      </c>
      <c r="C162" s="293" t="s">
        <v>490</v>
      </c>
      <c r="D162" s="295" t="s">
        <v>14272</v>
      </c>
      <c r="E162" s="288" t="s">
        <v>14273</v>
      </c>
      <c r="F162" s="346" t="s">
        <v>14719</v>
      </c>
      <c r="G162" s="295" t="s">
        <v>14274</v>
      </c>
      <c r="H162" s="295" t="s">
        <v>14275</v>
      </c>
      <c r="I162" s="295" t="s">
        <v>14276</v>
      </c>
      <c r="J162" s="295" t="s">
        <v>14277</v>
      </c>
      <c r="K162" s="289" t="s">
        <v>14278</v>
      </c>
      <c r="L162" s="301" t="s">
        <v>14279</v>
      </c>
      <c r="M162" s="295" t="s">
        <v>14280</v>
      </c>
    </row>
    <row r="163" spans="1:13" ht="29.15">
      <c r="A163" s="293" t="str">
        <f t="shared" si="10"/>
        <v>DeclarationB55</v>
      </c>
      <c r="B163" s="293" t="s">
        <v>1014</v>
      </c>
      <c r="C163" s="293" t="s">
        <v>491</v>
      </c>
      <c r="D163" s="295" t="s">
        <v>14282</v>
      </c>
      <c r="E163" s="329" t="s">
        <v>14532</v>
      </c>
      <c r="F163" s="343" t="s">
        <v>14283</v>
      </c>
      <c r="G163" s="290" t="s">
        <v>14284</v>
      </c>
      <c r="H163" s="290" t="s">
        <v>14285</v>
      </c>
      <c r="I163" s="290" t="s">
        <v>14286</v>
      </c>
      <c r="J163" s="290" t="s">
        <v>14287</v>
      </c>
      <c r="K163" s="303" t="s">
        <v>14288</v>
      </c>
      <c r="L163" s="304" t="s">
        <v>14289</v>
      </c>
      <c r="M163" s="290" t="s">
        <v>14290</v>
      </c>
    </row>
    <row r="164" spans="1:13" ht="29.15">
      <c r="A164" s="293" t="str">
        <f t="shared" si="10"/>
        <v>DeclarationB61</v>
      </c>
      <c r="B164" s="293" t="s">
        <v>1014</v>
      </c>
      <c r="C164" s="293" t="s">
        <v>1022</v>
      </c>
      <c r="D164" s="295" t="s">
        <v>14291</v>
      </c>
      <c r="E164" s="327" t="s">
        <v>14292</v>
      </c>
      <c r="F164" s="346" t="s">
        <v>14720</v>
      </c>
      <c r="G164" s="295" t="s">
        <v>14293</v>
      </c>
      <c r="H164" s="295" t="s">
        <v>14294</v>
      </c>
      <c r="I164" s="295" t="s">
        <v>14295</v>
      </c>
      <c r="J164" s="295" t="s">
        <v>14296</v>
      </c>
      <c r="K164" s="289" t="s">
        <v>14297</v>
      </c>
      <c r="L164" s="301" t="s">
        <v>14298</v>
      </c>
      <c r="M164" s="295" t="s">
        <v>14299</v>
      </c>
    </row>
    <row r="165" spans="1:13" ht="37.299999999999997">
      <c r="A165" s="293" t="str">
        <f t="shared" si="10"/>
        <v>DeclarationB67</v>
      </c>
      <c r="B165" s="293" t="s">
        <v>1014</v>
      </c>
      <c r="C165" s="293" t="s">
        <v>1272</v>
      </c>
      <c r="D165" s="295" t="s">
        <v>14300</v>
      </c>
      <c r="E165" s="327" t="s">
        <v>14301</v>
      </c>
      <c r="F165" s="346" t="s">
        <v>14721</v>
      </c>
      <c r="G165" s="295" t="s">
        <v>14302</v>
      </c>
      <c r="H165" s="295" t="s">
        <v>14303</v>
      </c>
      <c r="I165" s="295" t="s">
        <v>14304</v>
      </c>
      <c r="J165" s="295" t="s">
        <v>14305</v>
      </c>
      <c r="K165" s="289" t="s">
        <v>14306</v>
      </c>
      <c r="L165" s="301" t="s">
        <v>14307</v>
      </c>
      <c r="M165" s="295" t="s">
        <v>14308</v>
      </c>
    </row>
    <row r="166" spans="1:13" ht="29.15">
      <c r="A166" s="293" t="str">
        <f t="shared" si="10"/>
        <v>DeclarationB73</v>
      </c>
      <c r="B166" s="293" t="s">
        <v>1014</v>
      </c>
      <c r="C166" s="293" t="s">
        <v>1282</v>
      </c>
      <c r="D166" s="293" t="s">
        <v>1060</v>
      </c>
      <c r="E166" s="328" t="s">
        <v>13709</v>
      </c>
      <c r="F166" s="345" t="s">
        <v>14722</v>
      </c>
      <c r="G166" s="293" t="s">
        <v>942</v>
      </c>
      <c r="H166" s="293" t="s">
        <v>1260</v>
      </c>
      <c r="I166" s="293" t="s">
        <v>235</v>
      </c>
      <c r="J166" s="293" t="s">
        <v>1268</v>
      </c>
      <c r="K166" s="287" t="s">
        <v>271</v>
      </c>
      <c r="L166" s="300" t="s">
        <v>636</v>
      </c>
      <c r="M166" s="293" t="s">
        <v>15166</v>
      </c>
    </row>
    <row r="167" spans="1:13" ht="29.15">
      <c r="A167" s="293" t="str">
        <f t="shared" si="10"/>
        <v>DeclarationB75</v>
      </c>
      <c r="B167" s="293" t="s">
        <v>1014</v>
      </c>
      <c r="C167" s="293" t="s">
        <v>1283</v>
      </c>
      <c r="D167" s="293" t="s">
        <v>15295</v>
      </c>
      <c r="E167" s="293" t="s">
        <v>14533</v>
      </c>
      <c r="F167" s="345" t="s">
        <v>14723</v>
      </c>
      <c r="G167" s="293" t="s">
        <v>14832</v>
      </c>
      <c r="H167" s="293" t="s">
        <v>14894</v>
      </c>
      <c r="I167" s="293" t="s">
        <v>14949</v>
      </c>
      <c r="J167" s="293" t="s">
        <v>15294</v>
      </c>
      <c r="K167" s="293" t="s">
        <v>15008</v>
      </c>
      <c r="L167" s="293" t="s">
        <v>15068</v>
      </c>
      <c r="M167" s="293" t="s">
        <v>15167</v>
      </c>
    </row>
    <row r="168" spans="1:13" ht="72.900000000000006">
      <c r="A168" s="293" t="str">
        <f t="shared" si="10"/>
        <v>DeclarationB77</v>
      </c>
      <c r="B168" s="293" t="s">
        <v>1014</v>
      </c>
      <c r="C168" s="293" t="s">
        <v>1284</v>
      </c>
      <c r="D168" s="293" t="s">
        <v>15297</v>
      </c>
      <c r="E168" s="293" t="s">
        <v>14534</v>
      </c>
      <c r="F168" s="345" t="s">
        <v>14724</v>
      </c>
      <c r="G168" s="293" t="s">
        <v>14833</v>
      </c>
      <c r="H168" s="293" t="s">
        <v>14895</v>
      </c>
      <c r="I168" s="293" t="s">
        <v>14950</v>
      </c>
      <c r="J168" s="293" t="s">
        <v>15296</v>
      </c>
      <c r="K168" s="293" t="s">
        <v>15009</v>
      </c>
      <c r="L168" s="293" t="s">
        <v>15069</v>
      </c>
      <c r="M168" s="293" t="s">
        <v>15168</v>
      </c>
    </row>
    <row r="169" spans="1:13" ht="49.75">
      <c r="A169" s="293" t="str">
        <f t="shared" ref="A169" si="11">B169&amp;C169</f>
        <v>DeclarationB79</v>
      </c>
      <c r="B169" s="293" t="s">
        <v>1014</v>
      </c>
      <c r="C169" s="293" t="s">
        <v>492</v>
      </c>
      <c r="D169" s="295" t="s">
        <v>14310</v>
      </c>
      <c r="E169" s="327" t="s">
        <v>14311</v>
      </c>
      <c r="F169" s="346" t="s">
        <v>15488</v>
      </c>
      <c r="G169" s="295" t="s">
        <v>14312</v>
      </c>
      <c r="H169" s="295" t="s">
        <v>14313</v>
      </c>
      <c r="I169" s="295" t="s">
        <v>14314</v>
      </c>
      <c r="J169" s="295" t="s">
        <v>14315</v>
      </c>
      <c r="K169" s="289" t="s">
        <v>14316</v>
      </c>
      <c r="L169" s="301" t="s">
        <v>14317</v>
      </c>
      <c r="M169" s="295" t="s">
        <v>14318</v>
      </c>
    </row>
    <row r="170" spans="1:13" ht="37.299999999999997">
      <c r="A170" s="293" t="str">
        <f t="shared" ref="A170:A205" si="12">B170&amp;C170</f>
        <v>DeclarationB81</v>
      </c>
      <c r="B170" s="293" t="s">
        <v>1014</v>
      </c>
      <c r="C170" s="293" t="s">
        <v>493</v>
      </c>
      <c r="D170" s="295" t="s">
        <v>15328</v>
      </c>
      <c r="E170" s="295" t="s">
        <v>14535</v>
      </c>
      <c r="F170" s="346" t="s">
        <v>15489</v>
      </c>
      <c r="G170" s="295" t="s">
        <v>14834</v>
      </c>
      <c r="H170" s="295" t="s">
        <v>14896</v>
      </c>
      <c r="I170" s="295" t="s">
        <v>14951</v>
      </c>
      <c r="J170" s="295" t="s">
        <v>15327</v>
      </c>
      <c r="K170" s="295" t="s">
        <v>15010</v>
      </c>
      <c r="L170" s="295" t="s">
        <v>15070</v>
      </c>
      <c r="M170" s="295" t="s">
        <v>15169</v>
      </c>
    </row>
    <row r="171" spans="1:13" ht="43.75">
      <c r="A171" s="293" t="str">
        <f t="shared" si="12"/>
        <v>DeclarationB83</v>
      </c>
      <c r="B171" s="293" t="s">
        <v>1014</v>
      </c>
      <c r="C171" s="293" t="s">
        <v>494</v>
      </c>
      <c r="D171" s="295" t="s">
        <v>14319</v>
      </c>
      <c r="E171" s="329" t="s">
        <v>14320</v>
      </c>
      <c r="F171" s="340" t="s">
        <v>14725</v>
      </c>
      <c r="G171" s="290" t="s">
        <v>14321</v>
      </c>
      <c r="H171" s="290" t="s">
        <v>14322</v>
      </c>
      <c r="I171" s="290" t="s">
        <v>14323</v>
      </c>
      <c r="J171" s="290" t="s">
        <v>14324</v>
      </c>
      <c r="K171" s="303" t="s">
        <v>14325</v>
      </c>
      <c r="L171" s="304" t="s">
        <v>14326</v>
      </c>
      <c r="M171" s="290" t="s">
        <v>14327</v>
      </c>
    </row>
    <row r="172" spans="1:13" ht="43.75">
      <c r="A172" s="293" t="str">
        <f t="shared" si="12"/>
        <v>DeclarationB85</v>
      </c>
      <c r="B172" s="293" t="s">
        <v>1014</v>
      </c>
      <c r="C172" s="293" t="s">
        <v>495</v>
      </c>
      <c r="D172" s="293" t="s">
        <v>14328</v>
      </c>
      <c r="E172" s="328" t="s">
        <v>14329</v>
      </c>
      <c r="F172" s="345" t="s">
        <v>15490</v>
      </c>
      <c r="G172" s="293" t="s">
        <v>14330</v>
      </c>
      <c r="H172" s="293" t="s">
        <v>14331</v>
      </c>
      <c r="I172" s="293" t="s">
        <v>14332</v>
      </c>
      <c r="J172" s="293" t="s">
        <v>14333</v>
      </c>
      <c r="K172" s="287" t="s">
        <v>14334</v>
      </c>
      <c r="L172" s="300" t="s">
        <v>14335</v>
      </c>
      <c r="M172" s="293" t="s">
        <v>14336</v>
      </c>
    </row>
    <row r="173" spans="1:13" ht="29.15">
      <c r="A173" s="293" t="str">
        <f t="shared" si="12"/>
        <v>DeclarationB87</v>
      </c>
      <c r="B173" s="293" t="s">
        <v>1014</v>
      </c>
      <c r="C173" s="293" t="s">
        <v>14270</v>
      </c>
      <c r="D173" s="293" t="s">
        <v>14337</v>
      </c>
      <c r="E173" s="328" t="s">
        <v>14338</v>
      </c>
      <c r="F173" s="345" t="s">
        <v>14726</v>
      </c>
      <c r="G173" s="293" t="s">
        <v>14339</v>
      </c>
      <c r="H173" s="293" t="s">
        <v>14340</v>
      </c>
      <c r="I173" s="293" t="s">
        <v>14341</v>
      </c>
      <c r="J173" s="293" t="s">
        <v>14342</v>
      </c>
      <c r="K173" s="287" t="s">
        <v>14343</v>
      </c>
      <c r="L173" s="300" t="s">
        <v>14344</v>
      </c>
      <c r="M173" s="293" t="s">
        <v>14345</v>
      </c>
    </row>
    <row r="174" spans="1:13" ht="29.15">
      <c r="A174" s="293" t="str">
        <f t="shared" si="12"/>
        <v>DeclarationB89</v>
      </c>
      <c r="B174" s="293" t="s">
        <v>1014</v>
      </c>
      <c r="C174" s="293" t="s">
        <v>14271</v>
      </c>
      <c r="D174" s="293" t="s">
        <v>14435</v>
      </c>
      <c r="E174" s="332" t="s">
        <v>15444</v>
      </c>
      <c r="F174" s="340" t="s">
        <v>15491</v>
      </c>
      <c r="G174" s="332" t="s">
        <v>15445</v>
      </c>
      <c r="H174" s="332" t="s">
        <v>15446</v>
      </c>
      <c r="I174" s="332" t="s">
        <v>15447</v>
      </c>
      <c r="J174" s="332" t="s">
        <v>15448</v>
      </c>
      <c r="K174" s="332" t="s">
        <v>15449</v>
      </c>
      <c r="L174" s="332" t="s">
        <v>15450</v>
      </c>
      <c r="M174" s="332" t="s">
        <v>15451</v>
      </c>
    </row>
    <row r="175" spans="1:13">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15170</v>
      </c>
    </row>
    <row r="176" spans="1:13">
      <c r="A176" s="293" t="str">
        <f t="shared" si="12"/>
        <v>DeclarationB74</v>
      </c>
      <c r="B176" s="293" t="s">
        <v>1014</v>
      </c>
      <c r="C176" s="293" t="s">
        <v>14269</v>
      </c>
      <c r="D176" s="293" t="s">
        <v>1061</v>
      </c>
      <c r="E176" s="257" t="s">
        <v>955</v>
      </c>
      <c r="F176" s="345" t="s">
        <v>14727</v>
      </c>
      <c r="G176" s="293" t="s">
        <v>956</v>
      </c>
      <c r="H176" s="293" t="s">
        <v>1061</v>
      </c>
      <c r="I176" s="293" t="s">
        <v>957</v>
      </c>
      <c r="J176" s="293" t="s">
        <v>958</v>
      </c>
      <c r="K176" s="287" t="s">
        <v>954</v>
      </c>
      <c r="L176" s="300" t="s">
        <v>459</v>
      </c>
      <c r="M176" s="293" t="s">
        <v>15171</v>
      </c>
    </row>
    <row r="177" spans="1:13">
      <c r="A177" s="293" t="str">
        <f t="shared" si="12"/>
        <v>DeclarationG25</v>
      </c>
      <c r="B177" s="293" t="s">
        <v>1014</v>
      </c>
      <c r="C177" s="293" t="s">
        <v>534</v>
      </c>
      <c r="D177" s="293" t="s">
        <v>858</v>
      </c>
      <c r="E177" s="257" t="s">
        <v>886</v>
      </c>
      <c r="F177" s="345" t="s">
        <v>14728</v>
      </c>
      <c r="G177" s="293" t="s">
        <v>946</v>
      </c>
      <c r="H177" s="293" t="s">
        <v>947</v>
      </c>
      <c r="I177" s="293" t="s">
        <v>948</v>
      </c>
      <c r="J177" s="293" t="s">
        <v>1050</v>
      </c>
      <c r="K177" s="287" t="s">
        <v>949</v>
      </c>
      <c r="L177" s="300" t="s">
        <v>461</v>
      </c>
      <c r="M177" s="293" t="s">
        <v>15172</v>
      </c>
    </row>
    <row r="178" spans="1:13">
      <c r="A178" s="293" t="str">
        <f t="shared" si="12"/>
        <v>DeclarationB26</v>
      </c>
      <c r="B178" s="293" t="s">
        <v>1014</v>
      </c>
      <c r="C178" s="293" t="s">
        <v>525</v>
      </c>
      <c r="D178" s="293" t="s">
        <v>1285</v>
      </c>
      <c r="E178" s="257" t="s">
        <v>13710</v>
      </c>
      <c r="F178" s="345" t="s">
        <v>14729</v>
      </c>
      <c r="G178" s="293" t="s">
        <v>1286</v>
      </c>
      <c r="H178" s="293" t="s">
        <v>1287</v>
      </c>
      <c r="I178" s="293" t="s">
        <v>236</v>
      </c>
      <c r="J178" s="293" t="s">
        <v>1288</v>
      </c>
      <c r="K178" s="287" t="s">
        <v>1289</v>
      </c>
      <c r="L178" s="300" t="s">
        <v>1289</v>
      </c>
      <c r="M178" s="293" t="s">
        <v>15173</v>
      </c>
    </row>
    <row r="179" spans="1:13">
      <c r="A179" s="293" t="str">
        <f t="shared" si="12"/>
        <v>DeclarationB27</v>
      </c>
      <c r="B179" s="293" t="s">
        <v>1014</v>
      </c>
      <c r="C179" s="293" t="s">
        <v>526</v>
      </c>
      <c r="D179" s="293" t="s">
        <v>1290</v>
      </c>
      <c r="E179" s="257" t="s">
        <v>13711</v>
      </c>
      <c r="F179" s="345" t="s">
        <v>14730</v>
      </c>
      <c r="G179" s="293" t="s">
        <v>1291</v>
      </c>
      <c r="H179" s="293" t="s">
        <v>1292</v>
      </c>
      <c r="I179" s="293" t="s">
        <v>237</v>
      </c>
      <c r="J179" s="293" t="s">
        <v>1293</v>
      </c>
      <c r="K179" s="287" t="s">
        <v>1294</v>
      </c>
      <c r="L179" s="300" t="s">
        <v>1295</v>
      </c>
      <c r="M179" s="293" t="s">
        <v>15174</v>
      </c>
    </row>
    <row r="180" spans="1:13">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15175</v>
      </c>
    </row>
    <row r="181" spans="1:13">
      <c r="A181" s="293" t="str">
        <f t="shared" si="12"/>
        <v>DeclarationB29</v>
      </c>
      <c r="B181" s="293" t="s">
        <v>1014</v>
      </c>
      <c r="C181" s="293" t="s">
        <v>528</v>
      </c>
      <c r="D181" s="293" t="s">
        <v>1301</v>
      </c>
      <c r="E181" s="288" t="s">
        <v>13712</v>
      </c>
      <c r="F181" s="345" t="s">
        <v>14731</v>
      </c>
      <c r="G181" s="293" t="s">
        <v>1302</v>
      </c>
      <c r="H181" s="293" t="s">
        <v>1303</v>
      </c>
      <c r="I181" s="293" t="s">
        <v>239</v>
      </c>
      <c r="J181" s="293" t="s">
        <v>1304</v>
      </c>
      <c r="K181" s="287" t="s">
        <v>1305</v>
      </c>
      <c r="L181" s="300" t="s">
        <v>1305</v>
      </c>
      <c r="M181" s="293" t="s">
        <v>15176</v>
      </c>
    </row>
    <row r="182" spans="1:13">
      <c r="A182" s="293" t="str">
        <f t="shared" si="12"/>
        <v>DeclarationB38</v>
      </c>
      <c r="B182" s="293" t="s">
        <v>1014</v>
      </c>
      <c r="C182" s="293" t="s">
        <v>529</v>
      </c>
      <c r="D182" s="293" t="s">
        <v>1285</v>
      </c>
      <c r="E182" s="288" t="s">
        <v>13710</v>
      </c>
      <c r="F182" s="345" t="s">
        <v>14729</v>
      </c>
      <c r="G182" s="293" t="s">
        <v>1286</v>
      </c>
      <c r="H182" s="293" t="s">
        <v>1287</v>
      </c>
      <c r="I182" s="293" t="s">
        <v>236</v>
      </c>
      <c r="J182" s="293" t="s">
        <v>1288</v>
      </c>
      <c r="K182" s="287" t="s">
        <v>1289</v>
      </c>
      <c r="L182" s="300" t="s">
        <v>1289</v>
      </c>
      <c r="M182" s="293" t="s">
        <v>15173</v>
      </c>
    </row>
    <row r="183" spans="1:13">
      <c r="A183" s="293" t="str">
        <f t="shared" si="12"/>
        <v>DeclarationB39</v>
      </c>
      <c r="B183" s="293" t="s">
        <v>1014</v>
      </c>
      <c r="C183" s="293" t="s">
        <v>530</v>
      </c>
      <c r="D183" s="293" t="s">
        <v>1290</v>
      </c>
      <c r="E183" s="288" t="s">
        <v>13711</v>
      </c>
      <c r="F183" s="345" t="s">
        <v>14730</v>
      </c>
      <c r="G183" s="293" t="s">
        <v>1291</v>
      </c>
      <c r="H183" s="293" t="s">
        <v>1292</v>
      </c>
      <c r="I183" s="293" t="s">
        <v>237</v>
      </c>
      <c r="J183" s="293" t="s">
        <v>1293</v>
      </c>
      <c r="K183" s="287" t="s">
        <v>1294</v>
      </c>
      <c r="L183" s="300" t="s">
        <v>1295</v>
      </c>
      <c r="M183" s="293" t="s">
        <v>15174</v>
      </c>
    </row>
    <row r="184" spans="1:13">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15175</v>
      </c>
    </row>
    <row r="185" spans="1:13">
      <c r="A185" s="293" t="str">
        <f t="shared" si="12"/>
        <v>DeclarationB41</v>
      </c>
      <c r="B185" s="293" t="s">
        <v>1014</v>
      </c>
      <c r="C185" s="293" t="s">
        <v>532</v>
      </c>
      <c r="D185" s="293" t="s">
        <v>1301</v>
      </c>
      <c r="E185" s="288" t="s">
        <v>13712</v>
      </c>
      <c r="F185" s="345" t="s">
        <v>14731</v>
      </c>
      <c r="G185" s="293" t="s">
        <v>1302</v>
      </c>
      <c r="H185" s="293" t="s">
        <v>1303</v>
      </c>
      <c r="I185" s="293" t="s">
        <v>239</v>
      </c>
      <c r="J185" s="293" t="s">
        <v>1304</v>
      </c>
      <c r="K185" s="287" t="s">
        <v>1305</v>
      </c>
      <c r="L185" s="300" t="s">
        <v>1305</v>
      </c>
      <c r="M185" s="293" t="s">
        <v>15176</v>
      </c>
    </row>
    <row r="186" spans="1:13">
      <c r="A186" s="293" t="str">
        <f t="shared" si="12"/>
        <v>DeclarationB44</v>
      </c>
      <c r="B186" s="293" t="s">
        <v>1014</v>
      </c>
      <c r="C186" s="293" t="s">
        <v>14414</v>
      </c>
      <c r="D186" s="293" t="s">
        <v>1285</v>
      </c>
      <c r="E186" s="288" t="s">
        <v>13710</v>
      </c>
      <c r="F186" s="345" t="s">
        <v>14729</v>
      </c>
      <c r="G186" s="293" t="s">
        <v>1286</v>
      </c>
      <c r="H186" s="293" t="s">
        <v>1287</v>
      </c>
      <c r="I186" s="293" t="s">
        <v>236</v>
      </c>
      <c r="J186" s="293" t="s">
        <v>1288</v>
      </c>
      <c r="K186" s="287" t="s">
        <v>1289</v>
      </c>
      <c r="L186" s="300" t="s">
        <v>1289</v>
      </c>
      <c r="M186" s="293" t="s">
        <v>15173</v>
      </c>
    </row>
    <row r="187" spans="1:13">
      <c r="A187" s="293" t="str">
        <f t="shared" si="12"/>
        <v>DeclarationB45</v>
      </c>
      <c r="B187" s="293" t="s">
        <v>1014</v>
      </c>
      <c r="C187" s="293" t="s">
        <v>14415</v>
      </c>
      <c r="D187" s="293" t="s">
        <v>1290</v>
      </c>
      <c r="E187" s="288" t="s">
        <v>13711</v>
      </c>
      <c r="F187" s="345" t="s">
        <v>14730</v>
      </c>
      <c r="G187" s="293" t="s">
        <v>1291</v>
      </c>
      <c r="H187" s="293" t="s">
        <v>1292</v>
      </c>
      <c r="I187" s="293" t="s">
        <v>237</v>
      </c>
      <c r="J187" s="293" t="s">
        <v>1293</v>
      </c>
      <c r="K187" s="287" t="s">
        <v>1294</v>
      </c>
      <c r="L187" s="300" t="s">
        <v>1295</v>
      </c>
      <c r="M187" s="293" t="s">
        <v>15174</v>
      </c>
    </row>
    <row r="188" spans="1:13">
      <c r="A188" s="293" t="str">
        <f t="shared" si="12"/>
        <v>DeclarationB46</v>
      </c>
      <c r="B188" s="293" t="s">
        <v>1014</v>
      </c>
      <c r="C188" s="293" t="s">
        <v>14416</v>
      </c>
      <c r="D188" s="293" t="s">
        <v>1296</v>
      </c>
      <c r="E188" s="288" t="s">
        <v>1297</v>
      </c>
      <c r="F188" s="345" t="s">
        <v>1297</v>
      </c>
      <c r="G188" s="293" t="s">
        <v>1298</v>
      </c>
      <c r="H188" s="293" t="s">
        <v>1299</v>
      </c>
      <c r="I188" s="293" t="s">
        <v>238</v>
      </c>
      <c r="J188" s="293" t="s">
        <v>1296</v>
      </c>
      <c r="K188" s="287" t="s">
        <v>1300</v>
      </c>
      <c r="L188" s="300" t="s">
        <v>1300</v>
      </c>
      <c r="M188" s="293" t="s">
        <v>15175</v>
      </c>
    </row>
    <row r="189" spans="1:13">
      <c r="A189" s="293" t="str">
        <f t="shared" si="12"/>
        <v>DeclarationB47</v>
      </c>
      <c r="B189" s="293" t="s">
        <v>1014</v>
      </c>
      <c r="C189" s="293" t="s">
        <v>14417</v>
      </c>
      <c r="D189" s="293" t="s">
        <v>1301</v>
      </c>
      <c r="E189" s="288" t="s">
        <v>13712</v>
      </c>
      <c r="F189" s="345" t="s">
        <v>14731</v>
      </c>
      <c r="G189" s="293" t="s">
        <v>1302</v>
      </c>
      <c r="H189" s="293" t="s">
        <v>1303</v>
      </c>
      <c r="I189" s="293" t="s">
        <v>239</v>
      </c>
      <c r="J189" s="293" t="s">
        <v>1304</v>
      </c>
      <c r="K189" s="287" t="s">
        <v>1305</v>
      </c>
      <c r="L189" s="300" t="s">
        <v>1305</v>
      </c>
      <c r="M189" s="293" t="s">
        <v>15176</v>
      </c>
    </row>
    <row r="190" spans="1:13">
      <c r="A190" s="293" t="str">
        <f t="shared" si="12"/>
        <v>DeclarationAth</v>
      </c>
      <c r="B190" s="293" t="s">
        <v>1014</v>
      </c>
      <c r="C190" s="293" t="s">
        <v>1306</v>
      </c>
      <c r="D190" s="293" t="s">
        <v>856</v>
      </c>
      <c r="E190" s="257" t="s">
        <v>13713</v>
      </c>
      <c r="F190" s="345" t="s">
        <v>14732</v>
      </c>
      <c r="G190" s="293" t="s">
        <v>950</v>
      </c>
      <c r="H190" s="293" t="s">
        <v>951</v>
      </c>
      <c r="I190" s="293" t="s">
        <v>952</v>
      </c>
      <c r="J190" s="293" t="s">
        <v>1269</v>
      </c>
      <c r="K190" s="287" t="s">
        <v>953</v>
      </c>
      <c r="L190" s="300" t="s">
        <v>462</v>
      </c>
      <c r="M190" s="293" t="s">
        <v>15177</v>
      </c>
    </row>
    <row r="191" spans="1:13">
      <c r="A191" s="293" t="str">
        <f t="shared" si="12"/>
        <v>DeclarationB96</v>
      </c>
      <c r="B191" s="293" t="s">
        <v>1014</v>
      </c>
      <c r="C191" s="293" t="s">
        <v>12722</v>
      </c>
      <c r="D191" s="293" t="s">
        <v>498</v>
      </c>
      <c r="E191" s="257" t="s">
        <v>13714</v>
      </c>
      <c r="F191" s="345" t="s">
        <v>14733</v>
      </c>
      <c r="G191" s="293" t="s">
        <v>564</v>
      </c>
      <c r="H191" s="293" t="s">
        <v>388</v>
      </c>
      <c r="I191" s="293" t="s">
        <v>240</v>
      </c>
      <c r="J191" s="293" t="s">
        <v>17</v>
      </c>
      <c r="K191" s="287" t="s">
        <v>272</v>
      </c>
      <c r="L191" s="300" t="s">
        <v>182</v>
      </c>
      <c r="M191" s="293" t="s">
        <v>15178</v>
      </c>
    </row>
    <row r="192" spans="1:13">
      <c r="A192" s="293" t="str">
        <f t="shared" si="12"/>
        <v>DeclarationB97</v>
      </c>
      <c r="B192" s="293" t="s">
        <v>1014</v>
      </c>
      <c r="C192" s="293" t="s">
        <v>12723</v>
      </c>
      <c r="D192" s="293" t="s">
        <v>499</v>
      </c>
      <c r="E192" s="257" t="s">
        <v>13715</v>
      </c>
      <c r="F192" s="345" t="s">
        <v>14734</v>
      </c>
      <c r="G192" s="293" t="s">
        <v>565</v>
      </c>
      <c r="H192" s="293" t="s">
        <v>499</v>
      </c>
      <c r="I192" s="293" t="s">
        <v>241</v>
      </c>
      <c r="J192" s="293" t="s">
        <v>18</v>
      </c>
      <c r="K192" s="287" t="s">
        <v>499</v>
      </c>
      <c r="L192" s="300" t="s">
        <v>183</v>
      </c>
      <c r="M192" s="293" t="s">
        <v>15179</v>
      </c>
    </row>
    <row r="193" spans="1:13">
      <c r="A193" s="293" t="str">
        <f t="shared" si="12"/>
        <v>DeclarationB98</v>
      </c>
      <c r="B193" s="293" t="s">
        <v>1014</v>
      </c>
      <c r="C193" s="293" t="s">
        <v>12724</v>
      </c>
      <c r="D193" s="293" t="s">
        <v>500</v>
      </c>
      <c r="E193" s="288" t="s">
        <v>13716</v>
      </c>
      <c r="F193" s="345" t="s">
        <v>14735</v>
      </c>
      <c r="G193" s="293" t="s">
        <v>566</v>
      </c>
      <c r="H193" s="293" t="s">
        <v>389</v>
      </c>
      <c r="I193" s="293" t="s">
        <v>242</v>
      </c>
      <c r="J193" s="293" t="s">
        <v>19</v>
      </c>
      <c r="K193" s="287" t="s">
        <v>273</v>
      </c>
      <c r="L193" s="300" t="s">
        <v>184</v>
      </c>
      <c r="M193" s="293" t="s">
        <v>15180</v>
      </c>
    </row>
    <row r="194" spans="1:13">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9.15">
      <c r="A195" s="293" t="str">
        <f t="shared" si="12"/>
        <v>DeclarationB100</v>
      </c>
      <c r="B195" s="293" t="s">
        <v>1014</v>
      </c>
      <c r="C195" s="293" t="s">
        <v>12726</v>
      </c>
      <c r="D195" s="246" t="s">
        <v>2626</v>
      </c>
      <c r="E195" s="288" t="s">
        <v>13717</v>
      </c>
      <c r="F195" s="341" t="s">
        <v>14736</v>
      </c>
      <c r="G195" s="310" t="s">
        <v>14835</v>
      </c>
      <c r="H195" s="311" t="s">
        <v>12764</v>
      </c>
      <c r="I195" s="310" t="s">
        <v>14952</v>
      </c>
      <c r="J195" s="310" t="s">
        <v>15298</v>
      </c>
      <c r="K195" s="312" t="s">
        <v>15011</v>
      </c>
      <c r="L195" s="313" t="s">
        <v>12770</v>
      </c>
      <c r="M195" s="311" t="s">
        <v>12769</v>
      </c>
    </row>
    <row r="196" spans="1:13" ht="29.15">
      <c r="A196" s="293" t="str">
        <f t="shared" si="12"/>
        <v>DeclarationB101</v>
      </c>
      <c r="B196" s="293" t="s">
        <v>1014</v>
      </c>
      <c r="C196" s="293" t="s">
        <v>12727</v>
      </c>
      <c r="D196" s="246" t="s">
        <v>2627</v>
      </c>
      <c r="E196" s="288" t="s">
        <v>13718</v>
      </c>
      <c r="F196" s="341" t="s">
        <v>14737</v>
      </c>
      <c r="G196" s="310" t="s">
        <v>14836</v>
      </c>
      <c r="H196" s="311" t="s">
        <v>12765</v>
      </c>
      <c r="I196" s="310" t="s">
        <v>14953</v>
      </c>
      <c r="J196" s="310" t="s">
        <v>15299</v>
      </c>
      <c r="K196" s="312" t="s">
        <v>15012</v>
      </c>
      <c r="L196" s="314" t="s">
        <v>13798</v>
      </c>
      <c r="M196" s="310" t="s">
        <v>15181</v>
      </c>
    </row>
    <row r="197" spans="1:13" ht="29.15">
      <c r="A197" s="293" t="str">
        <f t="shared" si="12"/>
        <v>DeclarationB102</v>
      </c>
      <c r="B197" s="293" t="s">
        <v>1014</v>
      </c>
      <c r="C197" s="293" t="s">
        <v>12728</v>
      </c>
      <c r="D197" s="246" t="s">
        <v>2628</v>
      </c>
      <c r="E197" s="288" t="s">
        <v>13719</v>
      </c>
      <c r="F197" s="341" t="s">
        <v>14738</v>
      </c>
      <c r="G197" s="310" t="s">
        <v>14837</v>
      </c>
      <c r="H197" s="311" t="s">
        <v>12766</v>
      </c>
      <c r="I197" s="310" t="s">
        <v>14954</v>
      </c>
      <c r="J197" s="310" t="s">
        <v>15300</v>
      </c>
      <c r="K197" s="312" t="s">
        <v>15013</v>
      </c>
      <c r="L197" s="314" t="s">
        <v>13799</v>
      </c>
      <c r="M197" s="310" t="s">
        <v>15182</v>
      </c>
    </row>
    <row r="198" spans="1:13" ht="29.15">
      <c r="A198" s="293" t="str">
        <f t="shared" si="12"/>
        <v>DeclarationB103</v>
      </c>
      <c r="B198" s="293" t="s">
        <v>1014</v>
      </c>
      <c r="C198" s="293" t="s">
        <v>12729</v>
      </c>
      <c r="D198" s="246" t="s">
        <v>2629</v>
      </c>
      <c r="E198" s="288" t="s">
        <v>13720</v>
      </c>
      <c r="F198" s="341" t="s">
        <v>14739</v>
      </c>
      <c r="G198" s="310" t="s">
        <v>14838</v>
      </c>
      <c r="H198" s="310" t="s">
        <v>14897</v>
      </c>
      <c r="I198" s="310" t="s">
        <v>14955</v>
      </c>
      <c r="J198" s="310" t="s">
        <v>15301</v>
      </c>
      <c r="K198" s="312" t="s">
        <v>15014</v>
      </c>
      <c r="L198" s="314" t="s">
        <v>13800</v>
      </c>
      <c r="M198" s="310" t="s">
        <v>15183</v>
      </c>
    </row>
    <row r="199" spans="1:13" ht="29.15">
      <c r="A199" s="293" t="str">
        <f t="shared" si="12"/>
        <v>DeclarationB104</v>
      </c>
      <c r="B199" s="293" t="s">
        <v>1014</v>
      </c>
      <c r="C199" s="293" t="s">
        <v>14346</v>
      </c>
      <c r="D199" s="293" t="s">
        <v>501</v>
      </c>
      <c r="E199" s="257" t="s">
        <v>13721</v>
      </c>
      <c r="F199" s="345" t="s">
        <v>14740</v>
      </c>
      <c r="G199" s="293" t="s">
        <v>567</v>
      </c>
      <c r="H199" s="293" t="s">
        <v>390</v>
      </c>
      <c r="I199" s="293" t="s">
        <v>243</v>
      </c>
      <c r="J199" s="293" t="s">
        <v>20</v>
      </c>
      <c r="K199" s="287" t="s">
        <v>274</v>
      </c>
      <c r="L199" s="300" t="s">
        <v>185</v>
      </c>
      <c r="M199" s="293" t="s">
        <v>15184</v>
      </c>
    </row>
    <row r="200" spans="1:13" ht="29.15">
      <c r="A200" s="293" t="str">
        <f t="shared" si="12"/>
        <v>DeclarationB105</v>
      </c>
      <c r="B200" s="293" t="s">
        <v>1014</v>
      </c>
      <c r="C200" s="293" t="s">
        <v>14347</v>
      </c>
      <c r="D200" s="247" t="s">
        <v>12720</v>
      </c>
      <c r="E200" s="258" t="s">
        <v>14536</v>
      </c>
      <c r="F200" s="342" t="s">
        <v>14741</v>
      </c>
      <c r="G200" s="315" t="s">
        <v>14839</v>
      </c>
      <c r="H200" s="315" t="s">
        <v>14898</v>
      </c>
      <c r="I200" s="315" t="s">
        <v>14956</v>
      </c>
      <c r="J200" s="315" t="s">
        <v>15302</v>
      </c>
      <c r="K200" s="303" t="s">
        <v>15015</v>
      </c>
      <c r="L200" s="316" t="s">
        <v>12767</v>
      </c>
      <c r="M200" s="315" t="s">
        <v>15185</v>
      </c>
    </row>
    <row r="201" spans="1:13" ht="29.15">
      <c r="A201" s="293" t="str">
        <f t="shared" si="12"/>
        <v>DeclarationB106</v>
      </c>
      <c r="B201" s="293" t="s">
        <v>1014</v>
      </c>
      <c r="C201" s="293" t="s">
        <v>14348</v>
      </c>
      <c r="D201" s="247" t="s">
        <v>12721</v>
      </c>
      <c r="E201" s="258" t="s">
        <v>14537</v>
      </c>
      <c r="F201" s="342" t="s">
        <v>14742</v>
      </c>
      <c r="G201" s="315" t="s">
        <v>14840</v>
      </c>
      <c r="H201" s="315" t="s">
        <v>14899</v>
      </c>
      <c r="I201" s="315" t="s">
        <v>14957</v>
      </c>
      <c r="J201" s="315" t="s">
        <v>15303</v>
      </c>
      <c r="K201" s="303" t="s">
        <v>15016</v>
      </c>
      <c r="L201" s="316" t="s">
        <v>12768</v>
      </c>
      <c r="M201" s="315" t="s">
        <v>15186</v>
      </c>
    </row>
    <row r="202" spans="1:13" ht="29.15">
      <c r="A202" s="293" t="str">
        <f t="shared" si="12"/>
        <v>DeclarationB107</v>
      </c>
      <c r="B202" s="293" t="s">
        <v>1014</v>
      </c>
      <c r="C202" s="293" t="s">
        <v>14349</v>
      </c>
      <c r="D202" s="247" t="s">
        <v>499</v>
      </c>
      <c r="E202" s="258" t="s">
        <v>13715</v>
      </c>
      <c r="F202" s="342" t="s">
        <v>14743</v>
      </c>
      <c r="G202" s="315" t="s">
        <v>14841</v>
      </c>
      <c r="H202" s="315" t="s">
        <v>14900</v>
      </c>
      <c r="I202" s="315" t="s">
        <v>14958</v>
      </c>
      <c r="J202" s="315" t="s">
        <v>15304</v>
      </c>
      <c r="K202" s="303" t="s">
        <v>14841</v>
      </c>
      <c r="L202" s="317" t="s">
        <v>15071</v>
      </c>
      <c r="M202" s="315" t="s">
        <v>15187</v>
      </c>
    </row>
    <row r="203" spans="1:13" ht="29.15">
      <c r="A203" s="293" t="str">
        <f t="shared" si="12"/>
        <v>DeclarationB108</v>
      </c>
      <c r="B203" s="293" t="s">
        <v>1014</v>
      </c>
      <c r="C203" s="293" t="s">
        <v>14350</v>
      </c>
      <c r="D203" s="247" t="s">
        <v>14353</v>
      </c>
      <c r="E203" s="247" t="s">
        <v>14538</v>
      </c>
      <c r="F203" s="337" t="s">
        <v>14744</v>
      </c>
      <c r="G203" s="247" t="s">
        <v>14842</v>
      </c>
      <c r="H203" s="247" t="s">
        <v>14901</v>
      </c>
      <c r="I203" s="247" t="s">
        <v>14959</v>
      </c>
      <c r="J203" s="247" t="s">
        <v>15329</v>
      </c>
      <c r="K203" s="247" t="s">
        <v>15017</v>
      </c>
      <c r="L203" s="247" t="s">
        <v>15072</v>
      </c>
      <c r="M203" s="247" t="s">
        <v>15188</v>
      </c>
    </row>
    <row r="204" spans="1:13" ht="29.15">
      <c r="A204" s="293" t="str">
        <f t="shared" si="12"/>
        <v>DeclarationB109</v>
      </c>
      <c r="B204" s="293" t="s">
        <v>1014</v>
      </c>
      <c r="C204" s="293" t="s">
        <v>14351</v>
      </c>
      <c r="D204" s="247" t="s">
        <v>14355</v>
      </c>
      <c r="E204" s="247" t="s">
        <v>14539</v>
      </c>
      <c r="F204" s="337" t="s">
        <v>14745</v>
      </c>
      <c r="G204" s="247" t="s">
        <v>14843</v>
      </c>
      <c r="H204" s="247" t="s">
        <v>14902</v>
      </c>
      <c r="I204" s="247" t="s">
        <v>14960</v>
      </c>
      <c r="J204" s="247" t="s">
        <v>15330</v>
      </c>
      <c r="K204" s="247" t="s">
        <v>15018</v>
      </c>
      <c r="L204" s="247" t="s">
        <v>15073</v>
      </c>
      <c r="M204" s="247" t="s">
        <v>15189</v>
      </c>
    </row>
    <row r="205" spans="1:13" ht="29.15">
      <c r="A205" s="293" t="str">
        <f t="shared" si="12"/>
        <v>DeclarationB110</v>
      </c>
      <c r="B205" s="293" t="s">
        <v>1014</v>
      </c>
      <c r="C205" s="293" t="s">
        <v>14352</v>
      </c>
      <c r="D205" s="247" t="s">
        <v>14356</v>
      </c>
      <c r="E205" s="247" t="s">
        <v>14540</v>
      </c>
      <c r="F205" s="337" t="s">
        <v>14746</v>
      </c>
      <c r="G205" s="247" t="s">
        <v>14844</v>
      </c>
      <c r="H205" s="247" t="s">
        <v>14903</v>
      </c>
      <c r="I205" s="247" t="s">
        <v>14961</v>
      </c>
      <c r="J205" s="247" t="s">
        <v>15331</v>
      </c>
      <c r="K205" s="247" t="s">
        <v>15019</v>
      </c>
      <c r="L205" s="247" t="s">
        <v>15074</v>
      </c>
      <c r="M205" s="247" t="s">
        <v>15190</v>
      </c>
    </row>
    <row r="206" spans="1:13" ht="29.15">
      <c r="A206" s="293" t="str">
        <f t="shared" ref="A206" si="13">B206&amp;C206</f>
        <v>DeclarationB111</v>
      </c>
      <c r="B206" s="293" t="s">
        <v>1014</v>
      </c>
      <c r="C206" s="293" t="s">
        <v>14354</v>
      </c>
      <c r="D206" s="247" t="s">
        <v>499</v>
      </c>
      <c r="E206" s="258" t="s">
        <v>13715</v>
      </c>
      <c r="F206" s="342"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0" t="s">
        <v>15470</v>
      </c>
      <c r="G207" s="302" t="s">
        <v>14845</v>
      </c>
      <c r="H207" s="302" t="s">
        <v>15471</v>
      </c>
      <c r="I207" s="302" t="s">
        <v>15472</v>
      </c>
      <c r="J207" s="302" t="s">
        <v>13822</v>
      </c>
      <c r="K207" s="303" t="s">
        <v>15473</v>
      </c>
      <c r="L207" s="318" t="s">
        <v>15474</v>
      </c>
      <c r="M207" s="302" t="s">
        <v>15191</v>
      </c>
    </row>
    <row r="208" spans="1:13" ht="29.1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9.15">
      <c r="A209" s="293" t="str">
        <f t="shared" si="15"/>
        <v>Smelter Look-upB4</v>
      </c>
      <c r="B209" s="293" t="s">
        <v>12750</v>
      </c>
      <c r="C209" s="293" t="s">
        <v>973</v>
      </c>
      <c r="D209" s="293" t="s">
        <v>12748</v>
      </c>
      <c r="E209" s="258" t="s">
        <v>14309</v>
      </c>
      <c r="F209" s="340" t="s">
        <v>14747</v>
      </c>
      <c r="G209" s="302" t="s">
        <v>14846</v>
      </c>
      <c r="H209" s="302" t="s">
        <v>14904</v>
      </c>
      <c r="I209" s="302" t="s">
        <v>14962</v>
      </c>
      <c r="J209" s="302" t="s">
        <v>15305</v>
      </c>
      <c r="K209" s="303" t="s">
        <v>15020</v>
      </c>
      <c r="L209" s="304" t="s">
        <v>13801</v>
      </c>
      <c r="M209" s="302" t="s">
        <v>15192</v>
      </c>
    </row>
    <row r="210" spans="1:13" ht="29.15">
      <c r="A210" s="293" t="str">
        <f t="shared" si="15"/>
        <v>Smelter Look-up</v>
      </c>
      <c r="B210" s="293" t="s">
        <v>12750</v>
      </c>
      <c r="D210" s="293" t="s">
        <v>13486</v>
      </c>
      <c r="E210" s="258" t="s">
        <v>13722</v>
      </c>
      <c r="F210" s="345" t="s">
        <v>14748</v>
      </c>
      <c r="G210" s="293" t="s">
        <v>607</v>
      </c>
      <c r="H210" s="293" t="s">
        <v>393</v>
      </c>
      <c r="I210" s="293" t="s">
        <v>245</v>
      </c>
      <c r="J210" s="206" t="s">
        <v>1193</v>
      </c>
      <c r="K210" s="287" t="s">
        <v>1113</v>
      </c>
      <c r="L210" s="300" t="s">
        <v>639</v>
      </c>
      <c r="M210" s="293" t="s">
        <v>15193</v>
      </c>
    </row>
    <row r="211" spans="1:13" ht="29.15">
      <c r="A211" s="293" t="str">
        <f t="shared" si="15"/>
        <v>Smelter Look-upC4</v>
      </c>
      <c r="B211" s="293" t="s">
        <v>12750</v>
      </c>
      <c r="C211" s="293" t="s">
        <v>994</v>
      </c>
      <c r="D211" s="293" t="s">
        <v>925</v>
      </c>
      <c r="E211" s="288" t="s">
        <v>13723</v>
      </c>
      <c r="F211" s="345" t="s">
        <v>14749</v>
      </c>
      <c r="G211" s="293" t="s">
        <v>606</v>
      </c>
      <c r="H211" s="293" t="s">
        <v>392</v>
      </c>
      <c r="I211" s="293" t="s">
        <v>244</v>
      </c>
      <c r="J211" s="206" t="s">
        <v>1192</v>
      </c>
      <c r="K211" s="287" t="s">
        <v>275</v>
      </c>
      <c r="L211" s="300" t="s">
        <v>467</v>
      </c>
      <c r="M211" s="293" t="s">
        <v>15194</v>
      </c>
    </row>
    <row r="212" spans="1:13" ht="29.15">
      <c r="A212" s="293" t="str">
        <f t="shared" si="15"/>
        <v>Smelter Look-upD4</v>
      </c>
      <c r="B212" s="293" t="s">
        <v>12750</v>
      </c>
      <c r="C212" s="293" t="s">
        <v>1309</v>
      </c>
      <c r="D212" s="293" t="s">
        <v>924</v>
      </c>
      <c r="E212" s="291" t="s">
        <v>13724</v>
      </c>
      <c r="F212" s="345" t="s">
        <v>14750</v>
      </c>
      <c r="G212" s="293" t="s">
        <v>964</v>
      </c>
      <c r="H212" s="293" t="s">
        <v>394</v>
      </c>
      <c r="I212" s="293" t="s">
        <v>246</v>
      </c>
      <c r="J212" s="206" t="s">
        <v>13047</v>
      </c>
      <c r="K212" s="287" t="s">
        <v>276</v>
      </c>
      <c r="L212" s="300" t="s">
        <v>638</v>
      </c>
      <c r="M212" s="293" t="s">
        <v>15195</v>
      </c>
    </row>
    <row r="213" spans="1:13" ht="29.15">
      <c r="A213" s="293" t="str">
        <f t="shared" si="15"/>
        <v>Smelter Look-upE4</v>
      </c>
      <c r="B213" s="293" t="s">
        <v>12750</v>
      </c>
      <c r="C213" s="293" t="s">
        <v>1310</v>
      </c>
      <c r="D213" s="293" t="s">
        <v>12746</v>
      </c>
      <c r="E213" s="258" t="s">
        <v>14542</v>
      </c>
      <c r="F213" s="340" t="s">
        <v>14751</v>
      </c>
      <c r="G213" s="302" t="s">
        <v>605</v>
      </c>
      <c r="H213" s="302" t="s">
        <v>14905</v>
      </c>
      <c r="I213" s="302" t="s">
        <v>14963</v>
      </c>
      <c r="J213" s="302" t="s">
        <v>15306</v>
      </c>
      <c r="K213" s="303" t="s">
        <v>15021</v>
      </c>
      <c r="L213" s="304" t="s">
        <v>13802</v>
      </c>
      <c r="M213" s="302" t="s">
        <v>15196</v>
      </c>
    </row>
    <row r="214" spans="1:13" ht="29.15">
      <c r="A214" s="293" t="str">
        <f t="shared" si="15"/>
        <v>Smelter Look-upF4</v>
      </c>
      <c r="B214" s="293" t="s">
        <v>12750</v>
      </c>
      <c r="C214" s="293" t="s">
        <v>1320</v>
      </c>
      <c r="D214" s="293" t="s">
        <v>479</v>
      </c>
      <c r="E214" s="257" t="s">
        <v>13725</v>
      </c>
      <c r="F214" s="345"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5"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5"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5"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5"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0"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0"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5"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5" t="s">
        <v>14754</v>
      </c>
      <c r="G224" s="293" t="s">
        <v>570</v>
      </c>
      <c r="H224" s="293" t="s">
        <v>1159</v>
      </c>
      <c r="I224" s="293" t="s">
        <v>249</v>
      </c>
      <c r="J224" s="206" t="s">
        <v>13045</v>
      </c>
      <c r="K224" s="287" t="s">
        <v>279</v>
      </c>
      <c r="L224" s="319" t="s">
        <v>188</v>
      </c>
      <c r="M224" s="293" t="s">
        <v>15199</v>
      </c>
    </row>
    <row r="225" spans="1:13">
      <c r="A225" s="293" t="str">
        <f t="shared" si="16"/>
        <v>Smelter ListJ4</v>
      </c>
      <c r="B225" s="293" t="s">
        <v>1262</v>
      </c>
      <c r="C225" s="293" t="s">
        <v>1314</v>
      </c>
      <c r="D225" s="293" t="s">
        <v>923</v>
      </c>
      <c r="E225" s="288" t="s">
        <v>13728</v>
      </c>
      <c r="F225" s="345" t="s">
        <v>14755</v>
      </c>
      <c r="G225" s="293" t="s">
        <v>1160</v>
      </c>
      <c r="H225" s="293" t="s">
        <v>1161</v>
      </c>
      <c r="I225" s="293" t="s">
        <v>250</v>
      </c>
      <c r="J225" s="206" t="s">
        <v>13046</v>
      </c>
      <c r="K225" s="287" t="s">
        <v>113</v>
      </c>
      <c r="L225" s="319" t="s">
        <v>637</v>
      </c>
      <c r="M225" s="293" t="s">
        <v>15200</v>
      </c>
    </row>
    <row r="226" spans="1:13">
      <c r="A226" s="293" t="str">
        <f t="shared" si="16"/>
        <v>Smelter ListK4</v>
      </c>
      <c r="B226" s="293" t="s">
        <v>1262</v>
      </c>
      <c r="C226" s="293" t="s">
        <v>1315</v>
      </c>
      <c r="D226" s="293" t="s">
        <v>483</v>
      </c>
      <c r="E226" s="257" t="s">
        <v>13730</v>
      </c>
      <c r="F226" s="345" t="s">
        <v>14759</v>
      </c>
      <c r="G226" s="293" t="s">
        <v>571</v>
      </c>
      <c r="H226" s="293" t="s">
        <v>1162</v>
      </c>
      <c r="I226" s="293" t="s">
        <v>251</v>
      </c>
      <c r="J226" s="206" t="s">
        <v>1051</v>
      </c>
      <c r="K226" s="287" t="s">
        <v>1163</v>
      </c>
      <c r="L226" s="319" t="s">
        <v>464</v>
      </c>
      <c r="M226" s="293" t="s">
        <v>15203</v>
      </c>
    </row>
    <row r="227" spans="1:13">
      <c r="A227" s="293" t="str">
        <f t="shared" si="16"/>
        <v>Smelter ListL4</v>
      </c>
      <c r="B227" s="293" t="s">
        <v>1262</v>
      </c>
      <c r="C227" s="293" t="s">
        <v>1316</v>
      </c>
      <c r="D227" s="293" t="s">
        <v>484</v>
      </c>
      <c r="E227" s="257" t="s">
        <v>13731</v>
      </c>
      <c r="F227" s="345" t="s">
        <v>14760</v>
      </c>
      <c r="G227" s="293" t="s">
        <v>572</v>
      </c>
      <c r="H227" s="293" t="s">
        <v>1164</v>
      </c>
      <c r="I227" s="293" t="s">
        <v>252</v>
      </c>
      <c r="J227" s="206" t="s">
        <v>21</v>
      </c>
      <c r="K227" s="287" t="s">
        <v>1165</v>
      </c>
      <c r="L227" s="300" t="s">
        <v>465</v>
      </c>
      <c r="M227" s="293" t="s">
        <v>15204</v>
      </c>
    </row>
    <row r="228" spans="1:13">
      <c r="A228" s="293" t="str">
        <f t="shared" si="16"/>
        <v>Smelter ListM4</v>
      </c>
      <c r="B228" s="293" t="s">
        <v>1262</v>
      </c>
      <c r="C228" s="293" t="s">
        <v>1317</v>
      </c>
      <c r="D228" s="293" t="s">
        <v>485</v>
      </c>
      <c r="E228" s="257" t="s">
        <v>13732</v>
      </c>
      <c r="F228" s="345" t="s">
        <v>14761</v>
      </c>
      <c r="G228" s="293" t="s">
        <v>573</v>
      </c>
      <c r="H228" s="293" t="s">
        <v>1166</v>
      </c>
      <c r="I228" s="293" t="s">
        <v>253</v>
      </c>
      <c r="J228" s="206" t="s">
        <v>22</v>
      </c>
      <c r="K228" s="287" t="s">
        <v>114</v>
      </c>
      <c r="L228" s="300" t="s">
        <v>189</v>
      </c>
      <c r="M228" s="293" t="s">
        <v>15205</v>
      </c>
    </row>
    <row r="229" spans="1:13" ht="43.75">
      <c r="A229" s="293" t="str">
        <f t="shared" si="16"/>
        <v>Smelter ListN4</v>
      </c>
      <c r="B229" s="293" t="s">
        <v>1262</v>
      </c>
      <c r="C229" s="293" t="s">
        <v>1318</v>
      </c>
      <c r="D229" s="293" t="s">
        <v>512</v>
      </c>
      <c r="E229" s="257" t="s">
        <v>13733</v>
      </c>
      <c r="F229" s="345" t="s">
        <v>14762</v>
      </c>
      <c r="G229" s="293" t="s">
        <v>574</v>
      </c>
      <c r="H229" s="173" t="s">
        <v>395</v>
      </c>
      <c r="I229" s="293" t="s">
        <v>254</v>
      </c>
      <c r="J229" s="206" t="s">
        <v>1376</v>
      </c>
      <c r="K229" s="287" t="s">
        <v>115</v>
      </c>
      <c r="L229" s="300" t="s">
        <v>190</v>
      </c>
      <c r="M229" s="293" t="s">
        <v>15206</v>
      </c>
    </row>
    <row r="230" spans="1:13" ht="43.75">
      <c r="A230" s="293" t="str">
        <f t="shared" si="16"/>
        <v>Smelter ListO4</v>
      </c>
      <c r="B230" s="293" t="s">
        <v>1262</v>
      </c>
      <c r="C230" s="293" t="s">
        <v>1319</v>
      </c>
      <c r="D230" s="293" t="s">
        <v>1015</v>
      </c>
      <c r="E230" s="257" t="s">
        <v>13734</v>
      </c>
      <c r="F230" s="345" t="s">
        <v>14763</v>
      </c>
      <c r="G230" s="293" t="s">
        <v>575</v>
      </c>
      <c r="H230" s="293" t="s">
        <v>396</v>
      </c>
      <c r="I230" s="293" t="s">
        <v>255</v>
      </c>
      <c r="J230" s="206" t="s">
        <v>1393</v>
      </c>
      <c r="K230" s="287" t="s">
        <v>116</v>
      </c>
      <c r="L230" s="300" t="s">
        <v>191</v>
      </c>
      <c r="M230" s="293" t="s">
        <v>15207</v>
      </c>
    </row>
    <row r="231" spans="1:13" ht="58.3">
      <c r="A231" s="293" t="str">
        <f t="shared" si="16"/>
        <v>Smelter ListP4</v>
      </c>
      <c r="B231" s="293" t="s">
        <v>1262</v>
      </c>
      <c r="C231" s="293" t="s">
        <v>502</v>
      </c>
      <c r="D231" s="293" t="s">
        <v>511</v>
      </c>
      <c r="E231" s="257" t="s">
        <v>13735</v>
      </c>
      <c r="F231" s="345" t="s">
        <v>14764</v>
      </c>
      <c r="G231" s="293" t="s">
        <v>576</v>
      </c>
      <c r="H231" s="293" t="s">
        <v>14906</v>
      </c>
      <c r="I231" s="293" t="s">
        <v>256</v>
      </c>
      <c r="J231" s="206" t="s">
        <v>1377</v>
      </c>
      <c r="K231" s="287" t="s">
        <v>117</v>
      </c>
      <c r="L231" s="300" t="s">
        <v>192</v>
      </c>
      <c r="M231" s="293" t="s">
        <v>15208</v>
      </c>
    </row>
    <row r="232" spans="1:13">
      <c r="A232" s="293" t="str">
        <f t="shared" si="16"/>
        <v>Smelter ListQ4</v>
      </c>
      <c r="B232" s="293" t="s">
        <v>1262</v>
      </c>
      <c r="C232" s="293" t="s">
        <v>510</v>
      </c>
      <c r="D232" s="293" t="s">
        <v>858</v>
      </c>
      <c r="E232" s="257" t="s">
        <v>886</v>
      </c>
      <c r="F232" s="345" t="s">
        <v>14728</v>
      </c>
      <c r="G232" s="293" t="s">
        <v>946</v>
      </c>
      <c r="H232" s="293" t="s">
        <v>947</v>
      </c>
      <c r="I232" s="293" t="s">
        <v>948</v>
      </c>
      <c r="J232" s="206" t="s">
        <v>1050</v>
      </c>
      <c r="K232" s="287" t="s">
        <v>949</v>
      </c>
      <c r="L232" s="300" t="s">
        <v>461</v>
      </c>
      <c r="M232" s="293" t="s">
        <v>15172</v>
      </c>
    </row>
    <row r="233" spans="1:13" ht="29.15">
      <c r="A233" s="293" t="str">
        <f t="shared" si="16"/>
        <v>Smelter ListJ2</v>
      </c>
      <c r="B233" s="293" t="s">
        <v>1262</v>
      </c>
      <c r="C233" s="293" t="s">
        <v>848</v>
      </c>
      <c r="D233" s="293" t="s">
        <v>13511</v>
      </c>
      <c r="E233" s="293" t="s">
        <v>14543</v>
      </c>
      <c r="F233" s="345" t="s">
        <v>14765</v>
      </c>
      <c r="G233" s="293" t="s">
        <v>14847</v>
      </c>
      <c r="H233" s="293" t="s">
        <v>15433</v>
      </c>
      <c r="I233" s="293" t="s">
        <v>15434</v>
      </c>
      <c r="J233" s="206" t="s">
        <v>15435</v>
      </c>
      <c r="K233" s="287" t="s">
        <v>13595</v>
      </c>
      <c r="L233" s="300" t="s">
        <v>15436</v>
      </c>
      <c r="M233" s="293" t="s">
        <v>15209</v>
      </c>
    </row>
    <row r="234" spans="1:13" ht="43.75">
      <c r="A234" s="293" t="str">
        <f t="shared" si="16"/>
        <v>Smelter ListB2</v>
      </c>
      <c r="B234" s="293" t="s">
        <v>1262</v>
      </c>
      <c r="C234" s="293" t="s">
        <v>1018</v>
      </c>
      <c r="D234" s="320" t="s">
        <v>2558</v>
      </c>
      <c r="E234" s="293" t="s">
        <v>14544</v>
      </c>
      <c r="F234" s="345" t="s">
        <v>14766</v>
      </c>
      <c r="G234" s="293" t="s">
        <v>14848</v>
      </c>
      <c r="H234" s="293" t="s">
        <v>2563</v>
      </c>
      <c r="I234" s="293" t="s">
        <v>2565</v>
      </c>
      <c r="J234" s="293" t="s">
        <v>2567</v>
      </c>
      <c r="K234" s="296" t="s">
        <v>2569</v>
      </c>
      <c r="L234" s="308" t="s">
        <v>15075</v>
      </c>
      <c r="M234" s="293" t="s">
        <v>15210</v>
      </c>
    </row>
    <row r="235" spans="1:13" ht="409.6">
      <c r="A235" s="293" t="str">
        <f t="shared" si="16"/>
        <v>Smelter ListB3</v>
      </c>
      <c r="B235" s="293" t="s">
        <v>1262</v>
      </c>
      <c r="C235" s="293" t="s">
        <v>972</v>
      </c>
      <c r="D235" s="321" t="s">
        <v>13619</v>
      </c>
      <c r="E235" s="293" t="s">
        <v>14545</v>
      </c>
      <c r="F235" s="340" t="s">
        <v>15429</v>
      </c>
      <c r="G235" s="290" t="s">
        <v>14849</v>
      </c>
      <c r="H235" s="302" t="s">
        <v>15430</v>
      </c>
      <c r="I235" s="290" t="s">
        <v>15431</v>
      </c>
      <c r="J235" s="290" t="s">
        <v>13823</v>
      </c>
      <c r="K235" s="303" t="s">
        <v>15022</v>
      </c>
      <c r="L235" s="304" t="s">
        <v>15076</v>
      </c>
      <c r="M235" s="290" t="s">
        <v>15432</v>
      </c>
    </row>
    <row r="236" spans="1:13">
      <c r="A236" s="293" t="str">
        <f t="shared" si="16"/>
        <v>Smelter ListF4</v>
      </c>
      <c r="B236" s="293" t="s">
        <v>1262</v>
      </c>
      <c r="C236" s="293" t="s">
        <v>1320</v>
      </c>
      <c r="D236" s="293" t="s">
        <v>478</v>
      </c>
      <c r="E236" s="293" t="s">
        <v>14546</v>
      </c>
      <c r="F236" s="345" t="s">
        <v>14667</v>
      </c>
      <c r="G236" s="293" t="s">
        <v>605</v>
      </c>
      <c r="H236" s="293" t="s">
        <v>391</v>
      </c>
      <c r="I236" s="293" t="s">
        <v>257</v>
      </c>
      <c r="J236" s="206" t="s">
        <v>1191</v>
      </c>
      <c r="K236" s="287" t="s">
        <v>118</v>
      </c>
      <c r="L236" s="300" t="s">
        <v>73</v>
      </c>
      <c r="M236" s="293" t="s">
        <v>15211</v>
      </c>
    </row>
    <row r="237" spans="1:13">
      <c r="A237" s="293" t="str">
        <f t="shared" si="16"/>
        <v>Smelter ListG4</v>
      </c>
      <c r="B237" s="293" t="s">
        <v>1262</v>
      </c>
      <c r="C237" s="293" t="s">
        <v>1311</v>
      </c>
      <c r="D237" s="293" t="s">
        <v>479</v>
      </c>
      <c r="E237" s="293" t="s">
        <v>13725</v>
      </c>
      <c r="F237" s="345" t="s">
        <v>14752</v>
      </c>
      <c r="G237" s="293" t="s">
        <v>577</v>
      </c>
      <c r="H237" s="293" t="s">
        <v>397</v>
      </c>
      <c r="I237" s="293" t="s">
        <v>258</v>
      </c>
      <c r="J237" s="206" t="s">
        <v>1378</v>
      </c>
      <c r="K237" s="287" t="s">
        <v>119</v>
      </c>
      <c r="L237" s="300" t="s">
        <v>74</v>
      </c>
      <c r="M237" s="293" t="s">
        <v>15197</v>
      </c>
    </row>
    <row r="238" spans="1:13" ht="29.15">
      <c r="A238" s="293" t="str">
        <f t="shared" si="16"/>
        <v>Smelter ListAH5</v>
      </c>
      <c r="B238" s="293" t="s">
        <v>1262</v>
      </c>
      <c r="C238" s="293" t="s">
        <v>12741</v>
      </c>
      <c r="D238" s="293" t="s">
        <v>498</v>
      </c>
      <c r="E238" s="293" t="s">
        <v>13714</v>
      </c>
      <c r="F238" s="345" t="s">
        <v>14733</v>
      </c>
      <c r="G238" s="293" t="s">
        <v>564</v>
      </c>
      <c r="H238" s="293" t="s">
        <v>388</v>
      </c>
      <c r="I238" s="293" t="s">
        <v>240</v>
      </c>
      <c r="J238" s="293" t="s">
        <v>17</v>
      </c>
      <c r="K238" s="287" t="s">
        <v>272</v>
      </c>
      <c r="L238" s="300" t="s">
        <v>182</v>
      </c>
      <c r="M238" s="293" t="s">
        <v>15178</v>
      </c>
    </row>
    <row r="239" spans="1:13" ht="29.15">
      <c r="A239" s="293" t="str">
        <f t="shared" si="16"/>
        <v>Smelter ListAH6</v>
      </c>
      <c r="B239" s="293" t="s">
        <v>1262</v>
      </c>
      <c r="C239" s="293" t="s">
        <v>12742</v>
      </c>
      <c r="D239" s="293" t="s">
        <v>499</v>
      </c>
      <c r="E239" s="293" t="s">
        <v>13715</v>
      </c>
      <c r="F239" s="345" t="s">
        <v>14734</v>
      </c>
      <c r="G239" s="293" t="s">
        <v>565</v>
      </c>
      <c r="H239" s="293" t="s">
        <v>499</v>
      </c>
      <c r="I239" s="293" t="s">
        <v>241</v>
      </c>
      <c r="J239" s="293" t="s">
        <v>18</v>
      </c>
      <c r="K239" s="287" t="s">
        <v>499</v>
      </c>
      <c r="L239" s="300" t="s">
        <v>183</v>
      </c>
      <c r="M239" s="293" t="s">
        <v>15179</v>
      </c>
    </row>
    <row r="240" spans="1:13" ht="29.15">
      <c r="A240" s="293" t="str">
        <f t="shared" si="16"/>
        <v>Smelter ListAH7</v>
      </c>
      <c r="B240" s="293" t="s">
        <v>1262</v>
      </c>
      <c r="C240" s="293" t="s">
        <v>12743</v>
      </c>
      <c r="D240" s="293" t="s">
        <v>500</v>
      </c>
      <c r="E240" s="293" t="s">
        <v>13716</v>
      </c>
      <c r="F240" s="345" t="s">
        <v>14735</v>
      </c>
      <c r="G240" s="293" t="s">
        <v>566</v>
      </c>
      <c r="H240" s="293" t="s">
        <v>389</v>
      </c>
      <c r="I240" s="293" t="s">
        <v>242</v>
      </c>
      <c r="J240" s="293" t="s">
        <v>19</v>
      </c>
      <c r="K240" s="287" t="s">
        <v>273</v>
      </c>
      <c r="L240" s="300" t="s">
        <v>184</v>
      </c>
      <c r="M240" s="293" t="s">
        <v>15180</v>
      </c>
    </row>
    <row r="241" spans="1:13" ht="58.3">
      <c r="A241" s="293" t="str">
        <f t="shared" si="16"/>
        <v>CheckerA1</v>
      </c>
      <c r="B241" s="293" t="s">
        <v>1263</v>
      </c>
      <c r="C241" s="293" t="s">
        <v>647</v>
      </c>
      <c r="D241" s="293" t="s">
        <v>13487</v>
      </c>
      <c r="E241" s="293" t="s">
        <v>14547</v>
      </c>
      <c r="F241" s="345" t="s">
        <v>14767</v>
      </c>
      <c r="G241" s="293" t="s">
        <v>1167</v>
      </c>
      <c r="H241" s="293" t="s">
        <v>398</v>
      </c>
      <c r="I241" s="293" t="s">
        <v>259</v>
      </c>
      <c r="J241" s="206" t="s">
        <v>1394</v>
      </c>
      <c r="K241" s="287" t="s">
        <v>1168</v>
      </c>
      <c r="L241" s="300" t="s">
        <v>1342</v>
      </c>
      <c r="M241" s="293" t="s">
        <v>15212</v>
      </c>
    </row>
    <row r="242" spans="1:13">
      <c r="A242" s="293" t="str">
        <f t="shared" si="16"/>
        <v>CheckerD1</v>
      </c>
      <c r="B242" s="293" t="s">
        <v>1263</v>
      </c>
      <c r="C242" s="293" t="s">
        <v>1321</v>
      </c>
      <c r="D242" s="293" t="s">
        <v>922</v>
      </c>
      <c r="E242" s="293" t="s">
        <v>14548</v>
      </c>
      <c r="F242" s="345" t="s">
        <v>14768</v>
      </c>
      <c r="G242" s="293" t="s">
        <v>1169</v>
      </c>
      <c r="H242" s="293" t="s">
        <v>1170</v>
      </c>
      <c r="I242" s="293" t="s">
        <v>260</v>
      </c>
      <c r="J242" s="293" t="s">
        <v>1395</v>
      </c>
      <c r="K242" s="287" t="s">
        <v>1171</v>
      </c>
      <c r="L242" s="300" t="s">
        <v>1343</v>
      </c>
      <c r="M242" s="293" t="s">
        <v>15213</v>
      </c>
    </row>
    <row r="243" spans="1:13">
      <c r="A243" s="293" t="str">
        <f t="shared" si="16"/>
        <v>CheckerA3</v>
      </c>
      <c r="B243" s="293" t="s">
        <v>1263</v>
      </c>
      <c r="C243" s="293" t="s">
        <v>649</v>
      </c>
      <c r="D243" s="293" t="s">
        <v>900</v>
      </c>
      <c r="E243" s="293" t="s">
        <v>14549</v>
      </c>
      <c r="F243" s="345" t="s">
        <v>14769</v>
      </c>
      <c r="G243" s="293" t="s">
        <v>1172</v>
      </c>
      <c r="H243" s="293" t="s">
        <v>1173</v>
      </c>
      <c r="I243" s="293" t="s">
        <v>1174</v>
      </c>
      <c r="J243" s="293" t="s">
        <v>1175</v>
      </c>
      <c r="K243" s="287" t="s">
        <v>1176</v>
      </c>
      <c r="L243" s="300" t="s">
        <v>1344</v>
      </c>
      <c r="M243" s="293" t="s">
        <v>15214</v>
      </c>
    </row>
    <row r="244" spans="1:13">
      <c r="A244" s="293" t="str">
        <f t="shared" si="16"/>
        <v>CheckerB3</v>
      </c>
      <c r="B244" s="293" t="s">
        <v>1263</v>
      </c>
      <c r="C244" s="293" t="s">
        <v>972</v>
      </c>
      <c r="D244" s="293" t="s">
        <v>901</v>
      </c>
      <c r="E244" s="293" t="s">
        <v>14550</v>
      </c>
      <c r="F244" s="345" t="s">
        <v>885</v>
      </c>
      <c r="G244" s="293" t="s">
        <v>1177</v>
      </c>
      <c r="H244" s="293" t="s">
        <v>1178</v>
      </c>
      <c r="I244" s="293" t="s">
        <v>1179</v>
      </c>
      <c r="J244" s="293" t="s">
        <v>1180</v>
      </c>
      <c r="K244" s="287" t="s">
        <v>1181</v>
      </c>
      <c r="L244" s="300" t="s">
        <v>1345</v>
      </c>
      <c r="M244" s="293" t="s">
        <v>15215</v>
      </c>
    </row>
    <row r="245" spans="1:13">
      <c r="A245" s="293" t="str">
        <f t="shared" si="16"/>
        <v>CheckerC3</v>
      </c>
      <c r="B245" s="293" t="s">
        <v>1263</v>
      </c>
      <c r="C245" s="293" t="s">
        <v>993</v>
      </c>
      <c r="D245" s="293" t="s">
        <v>919</v>
      </c>
      <c r="E245" s="293" t="s">
        <v>14551</v>
      </c>
      <c r="F245" s="345" t="s">
        <v>14770</v>
      </c>
      <c r="G245" s="293" t="s">
        <v>1182</v>
      </c>
      <c r="H245" s="293" t="s">
        <v>1183</v>
      </c>
      <c r="I245" s="293" t="s">
        <v>1184</v>
      </c>
      <c r="J245" s="293" t="s">
        <v>1185</v>
      </c>
      <c r="K245" s="287" t="s">
        <v>1184</v>
      </c>
      <c r="L245" s="300" t="s">
        <v>1346</v>
      </c>
      <c r="M245" s="293" t="s">
        <v>15216</v>
      </c>
    </row>
    <row r="246" spans="1:13">
      <c r="A246" s="293" t="str">
        <f t="shared" si="16"/>
        <v>CheckerD3</v>
      </c>
      <c r="B246" s="293" t="s">
        <v>1263</v>
      </c>
      <c r="C246" s="293" t="s">
        <v>1322</v>
      </c>
      <c r="D246" s="293" t="s">
        <v>920</v>
      </c>
      <c r="E246" s="293" t="s">
        <v>14552</v>
      </c>
      <c r="F246" s="345"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5"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5"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5"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5"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5" t="s">
        <v>1933</v>
      </c>
      <c r="G251" s="293" t="s">
        <v>1934</v>
      </c>
      <c r="H251" s="293" t="s">
        <v>1935</v>
      </c>
      <c r="I251" s="293" t="s">
        <v>1936</v>
      </c>
      <c r="J251" s="293" t="s">
        <v>1937</v>
      </c>
      <c r="K251" s="296" t="s">
        <v>1485</v>
      </c>
      <c r="L251" s="308" t="s">
        <v>1938</v>
      </c>
      <c r="M251" s="293" t="s">
        <v>2599</v>
      </c>
    </row>
    <row r="252" spans="1:13" ht="29.15">
      <c r="A252" s="293" t="s">
        <v>1467</v>
      </c>
      <c r="B252" s="293" t="s">
        <v>1263</v>
      </c>
      <c r="C252" s="293" t="s">
        <v>1314</v>
      </c>
      <c r="D252" s="293" t="s">
        <v>1557</v>
      </c>
      <c r="E252" s="293" t="s">
        <v>14555</v>
      </c>
      <c r="F252" s="345" t="s">
        <v>1939</v>
      </c>
      <c r="G252" s="293" t="s">
        <v>1940</v>
      </c>
      <c r="H252" s="293" t="s">
        <v>1941</v>
      </c>
      <c r="I252" s="293" t="s">
        <v>1942</v>
      </c>
      <c r="J252" s="293" t="s">
        <v>1943</v>
      </c>
      <c r="K252" s="296" t="s">
        <v>1944</v>
      </c>
      <c r="L252" s="308" t="s">
        <v>1945</v>
      </c>
      <c r="M252" s="293" t="s">
        <v>15219</v>
      </c>
    </row>
    <row r="253" spans="1:13" ht="29.15">
      <c r="A253" s="293" t="s">
        <v>1486</v>
      </c>
      <c r="B253" s="293" t="s">
        <v>1263</v>
      </c>
      <c r="C253" s="293" t="s">
        <v>1468</v>
      </c>
      <c r="D253" s="293" t="s">
        <v>1556</v>
      </c>
      <c r="E253" s="293" t="s">
        <v>14556</v>
      </c>
      <c r="F253" s="345" t="s">
        <v>1946</v>
      </c>
      <c r="G253" s="293" t="s">
        <v>1947</v>
      </c>
      <c r="H253" s="293" t="s">
        <v>1948</v>
      </c>
      <c r="I253" s="293" t="s">
        <v>1949</v>
      </c>
      <c r="J253" s="293" t="s">
        <v>1950</v>
      </c>
      <c r="K253" s="296" t="s">
        <v>1951</v>
      </c>
      <c r="L253" s="308" t="s">
        <v>1952</v>
      </c>
      <c r="M253" s="293" t="s">
        <v>15220</v>
      </c>
    </row>
    <row r="254" spans="1:13" ht="29.15">
      <c r="A254" s="293" t="s">
        <v>1530</v>
      </c>
      <c r="B254" s="293" t="s">
        <v>1263</v>
      </c>
      <c r="C254" s="293" t="s">
        <v>1469</v>
      </c>
      <c r="D254" s="293" t="s">
        <v>1562</v>
      </c>
      <c r="E254" s="293" t="s">
        <v>14557</v>
      </c>
      <c r="F254" s="345" t="s">
        <v>1953</v>
      </c>
      <c r="G254" s="293" t="s">
        <v>1954</v>
      </c>
      <c r="H254" s="293" t="s">
        <v>1955</v>
      </c>
      <c r="I254" s="293" t="s">
        <v>1956</v>
      </c>
      <c r="J254" s="293" t="s">
        <v>1957</v>
      </c>
      <c r="K254" s="296" t="s">
        <v>1958</v>
      </c>
      <c r="L254" s="308" t="s">
        <v>1959</v>
      </c>
      <c r="M254" s="293" t="s">
        <v>15221</v>
      </c>
    </row>
    <row r="255" spans="1:13" ht="29.15">
      <c r="A255" s="293" t="s">
        <v>1531</v>
      </c>
      <c r="B255" s="293" t="s">
        <v>1263</v>
      </c>
      <c r="C255" s="293" t="s">
        <v>1470</v>
      </c>
      <c r="D255" s="293" t="s">
        <v>1511</v>
      </c>
      <c r="E255" s="293" t="s">
        <v>14558</v>
      </c>
      <c r="F255" s="345" t="s">
        <v>1960</v>
      </c>
      <c r="G255" s="293" t="s">
        <v>1961</v>
      </c>
      <c r="H255" s="293" t="s">
        <v>1962</v>
      </c>
      <c r="I255" s="293" t="s">
        <v>1963</v>
      </c>
      <c r="J255" s="293" t="s">
        <v>1964</v>
      </c>
      <c r="K255" s="296" t="s">
        <v>1965</v>
      </c>
      <c r="L255" s="308" t="s">
        <v>1966</v>
      </c>
      <c r="M255" s="293" t="s">
        <v>15222</v>
      </c>
    </row>
    <row r="256" spans="1:13" ht="29.15">
      <c r="A256" s="293" t="s">
        <v>1540</v>
      </c>
      <c r="B256" s="293" t="s">
        <v>1263</v>
      </c>
      <c r="C256" s="293" t="s">
        <v>1471</v>
      </c>
      <c r="D256" s="293" t="s">
        <v>2593</v>
      </c>
      <c r="E256" s="293" t="s">
        <v>14559</v>
      </c>
      <c r="F256" s="345" t="s">
        <v>2602</v>
      </c>
      <c r="G256" s="293" t="s">
        <v>2604</v>
      </c>
      <c r="H256" s="293" t="s">
        <v>2607</v>
      </c>
      <c r="I256" s="293" t="s">
        <v>2610</v>
      </c>
      <c r="J256" s="293" t="s">
        <v>2613</v>
      </c>
      <c r="K256" s="296" t="s">
        <v>2616</v>
      </c>
      <c r="L256" s="308" t="s">
        <v>2619</v>
      </c>
      <c r="M256" s="293" t="s">
        <v>2622</v>
      </c>
    </row>
    <row r="257" spans="1:13" ht="29.15">
      <c r="A257" s="293" t="s">
        <v>1541</v>
      </c>
      <c r="B257" s="293" t="s">
        <v>1263</v>
      </c>
      <c r="C257" s="293" t="s">
        <v>1472</v>
      </c>
      <c r="D257" s="293" t="s">
        <v>1512</v>
      </c>
      <c r="E257" s="293" t="s">
        <v>14560</v>
      </c>
      <c r="F257" s="345" t="s">
        <v>1967</v>
      </c>
      <c r="G257" s="293" t="s">
        <v>1968</v>
      </c>
      <c r="H257" s="293" t="s">
        <v>1969</v>
      </c>
      <c r="I257" s="293" t="s">
        <v>1970</v>
      </c>
      <c r="J257" s="293" t="s">
        <v>1971</v>
      </c>
      <c r="K257" s="296" t="s">
        <v>1972</v>
      </c>
      <c r="L257" s="308" t="s">
        <v>1973</v>
      </c>
      <c r="M257" s="293" t="s">
        <v>15223</v>
      </c>
    </row>
    <row r="258" spans="1:13" ht="43.75">
      <c r="A258" s="293" t="s">
        <v>1542</v>
      </c>
      <c r="B258" s="293" t="s">
        <v>1263</v>
      </c>
      <c r="C258" s="293" t="s">
        <v>1473</v>
      </c>
      <c r="D258" s="293" t="s">
        <v>1513</v>
      </c>
      <c r="E258" s="293" t="s">
        <v>14561</v>
      </c>
      <c r="F258" s="345" t="s">
        <v>1974</v>
      </c>
      <c r="G258" s="293" t="s">
        <v>1975</v>
      </c>
      <c r="H258" s="293" t="s">
        <v>1976</v>
      </c>
      <c r="I258" s="293" t="s">
        <v>1977</v>
      </c>
      <c r="J258" s="293" t="s">
        <v>1978</v>
      </c>
      <c r="K258" s="296" t="s">
        <v>1979</v>
      </c>
      <c r="L258" s="308" t="s">
        <v>1980</v>
      </c>
      <c r="M258" s="293" t="s">
        <v>15224</v>
      </c>
    </row>
    <row r="259" spans="1:13" ht="43.75">
      <c r="A259" s="293" t="s">
        <v>1543</v>
      </c>
      <c r="B259" s="293" t="s">
        <v>1263</v>
      </c>
      <c r="C259" s="293" t="s">
        <v>1474</v>
      </c>
      <c r="D259" s="293" t="s">
        <v>1514</v>
      </c>
      <c r="E259" s="293" t="s">
        <v>14562</v>
      </c>
      <c r="F259" s="345" t="s">
        <v>2601</v>
      </c>
      <c r="G259" s="293" t="s">
        <v>2605</v>
      </c>
      <c r="H259" s="293" t="s">
        <v>2606</v>
      </c>
      <c r="I259" s="293" t="s">
        <v>14964</v>
      </c>
      <c r="J259" s="293" t="s">
        <v>2612</v>
      </c>
      <c r="K259" s="296" t="s">
        <v>2617</v>
      </c>
      <c r="L259" s="308" t="s">
        <v>2618</v>
      </c>
      <c r="M259" s="293" t="s">
        <v>2623</v>
      </c>
    </row>
    <row r="260" spans="1:13" ht="29.15">
      <c r="A260" s="293" t="s">
        <v>1544</v>
      </c>
      <c r="B260" s="293" t="s">
        <v>1263</v>
      </c>
      <c r="C260" s="293" t="s">
        <v>1475</v>
      </c>
      <c r="D260" s="293" t="s">
        <v>1487</v>
      </c>
      <c r="E260" s="293" t="s">
        <v>14563</v>
      </c>
      <c r="F260" s="345" t="s">
        <v>1981</v>
      </c>
      <c r="G260" s="293" t="s">
        <v>1982</v>
      </c>
      <c r="H260" s="293" t="s">
        <v>1983</v>
      </c>
      <c r="I260" s="293" t="s">
        <v>1984</v>
      </c>
      <c r="J260" s="293" t="s">
        <v>1985</v>
      </c>
      <c r="K260" s="296" t="s">
        <v>1986</v>
      </c>
      <c r="L260" s="308" t="s">
        <v>1987</v>
      </c>
      <c r="M260" s="293" t="s">
        <v>15225</v>
      </c>
    </row>
    <row r="261" spans="1:13" ht="43.75">
      <c r="A261" s="293" t="s">
        <v>14437</v>
      </c>
      <c r="B261" s="293" t="s">
        <v>1263</v>
      </c>
      <c r="C261" s="293" t="s">
        <v>14436</v>
      </c>
      <c r="D261" s="293" t="s">
        <v>1558</v>
      </c>
      <c r="E261" s="293" t="s">
        <v>14564</v>
      </c>
      <c r="F261" s="345" t="s">
        <v>1988</v>
      </c>
      <c r="G261" s="293" t="s">
        <v>1989</v>
      </c>
      <c r="H261" s="293" t="s">
        <v>1990</v>
      </c>
      <c r="I261" s="293" t="s">
        <v>1991</v>
      </c>
      <c r="J261" s="293" t="s">
        <v>1992</v>
      </c>
      <c r="K261" s="296" t="s">
        <v>1993</v>
      </c>
      <c r="L261" s="308" t="s">
        <v>1994</v>
      </c>
      <c r="M261" s="293" t="s">
        <v>15226</v>
      </c>
    </row>
    <row r="262" spans="1:13" ht="43.75">
      <c r="A262" s="293" t="s">
        <v>1545</v>
      </c>
      <c r="B262" s="293" t="s">
        <v>1263</v>
      </c>
      <c r="C262" s="293" t="s">
        <v>1476</v>
      </c>
      <c r="D262" s="293" t="s">
        <v>1559</v>
      </c>
      <c r="E262" s="293" t="s">
        <v>14565</v>
      </c>
      <c r="F262" s="345" t="s">
        <v>1995</v>
      </c>
      <c r="G262" s="293" t="s">
        <v>1996</v>
      </c>
      <c r="H262" s="293" t="s">
        <v>1997</v>
      </c>
      <c r="I262" s="293" t="s">
        <v>1998</v>
      </c>
      <c r="J262" s="293" t="s">
        <v>1999</v>
      </c>
      <c r="K262" s="296" t="s">
        <v>2000</v>
      </c>
      <c r="L262" s="308" t="s">
        <v>2001</v>
      </c>
      <c r="M262" s="293" t="s">
        <v>15227</v>
      </c>
    </row>
    <row r="263" spans="1:13" ht="43.75">
      <c r="A263" s="293" t="s">
        <v>1546</v>
      </c>
      <c r="B263" s="293" t="s">
        <v>1263</v>
      </c>
      <c r="C263" s="293" t="s">
        <v>1477</v>
      </c>
      <c r="D263" s="293" t="s">
        <v>1560</v>
      </c>
      <c r="E263" s="293" t="s">
        <v>14566</v>
      </c>
      <c r="F263" s="345" t="s">
        <v>2002</v>
      </c>
      <c r="G263" s="293" t="s">
        <v>2003</v>
      </c>
      <c r="H263" s="293" t="s">
        <v>2004</v>
      </c>
      <c r="I263" s="293" t="s">
        <v>2005</v>
      </c>
      <c r="J263" s="293" t="s">
        <v>2006</v>
      </c>
      <c r="K263" s="296" t="s">
        <v>2007</v>
      </c>
      <c r="L263" s="308" t="s">
        <v>2008</v>
      </c>
      <c r="M263" s="293" t="s">
        <v>15228</v>
      </c>
    </row>
    <row r="264" spans="1:13" ht="43.75">
      <c r="A264" s="293" t="s">
        <v>1547</v>
      </c>
      <c r="B264" s="293" t="s">
        <v>1263</v>
      </c>
      <c r="C264" s="293" t="s">
        <v>1478</v>
      </c>
      <c r="D264" s="293" t="s">
        <v>1561</v>
      </c>
      <c r="E264" s="293" t="s">
        <v>14567</v>
      </c>
      <c r="F264" s="345" t="s">
        <v>2009</v>
      </c>
      <c r="G264" s="293" t="s">
        <v>2010</v>
      </c>
      <c r="H264" s="293" t="s">
        <v>2011</v>
      </c>
      <c r="I264" s="293" t="s">
        <v>2012</v>
      </c>
      <c r="J264" s="293" t="s">
        <v>2013</v>
      </c>
      <c r="K264" s="296" t="s">
        <v>2014</v>
      </c>
      <c r="L264" s="308" t="s">
        <v>2015</v>
      </c>
      <c r="M264" s="293" t="s">
        <v>15229</v>
      </c>
    </row>
    <row r="265" spans="1:13" ht="58.3">
      <c r="A265" s="293" t="s">
        <v>14440</v>
      </c>
      <c r="B265" s="293" t="s">
        <v>1263</v>
      </c>
      <c r="C265" s="293" t="s">
        <v>14438</v>
      </c>
      <c r="D265" s="293" t="s">
        <v>1488</v>
      </c>
      <c r="E265" s="293" t="s">
        <v>14568</v>
      </c>
      <c r="F265" s="345" t="s">
        <v>2016</v>
      </c>
      <c r="G265" s="293" t="s">
        <v>2017</v>
      </c>
      <c r="H265" s="293" t="s">
        <v>2018</v>
      </c>
      <c r="I265" s="293" t="s">
        <v>2019</v>
      </c>
      <c r="J265" s="293" t="s">
        <v>2020</v>
      </c>
      <c r="K265" s="296" t="s">
        <v>2021</v>
      </c>
      <c r="L265" s="308" t="s">
        <v>2022</v>
      </c>
      <c r="M265" s="293" t="s">
        <v>15230</v>
      </c>
    </row>
    <row r="266" spans="1:13" ht="58.3">
      <c r="A266" s="293" t="s">
        <v>1548</v>
      </c>
      <c r="B266" s="293" t="s">
        <v>1263</v>
      </c>
      <c r="C266" s="293" t="s">
        <v>1479</v>
      </c>
      <c r="D266" s="293" t="s">
        <v>1489</v>
      </c>
      <c r="E266" s="293" t="s">
        <v>14569</v>
      </c>
      <c r="F266" s="345" t="s">
        <v>2023</v>
      </c>
      <c r="G266" s="293" t="s">
        <v>2024</v>
      </c>
      <c r="H266" s="293" t="s">
        <v>2025</v>
      </c>
      <c r="I266" s="293" t="s">
        <v>2026</v>
      </c>
      <c r="J266" s="293" t="s">
        <v>2027</v>
      </c>
      <c r="K266" s="296" t="s">
        <v>2028</v>
      </c>
      <c r="L266" s="308" t="s">
        <v>2029</v>
      </c>
      <c r="M266" s="293" t="s">
        <v>15231</v>
      </c>
    </row>
    <row r="267" spans="1:13" ht="58.3">
      <c r="A267" s="293" t="s">
        <v>1549</v>
      </c>
      <c r="B267" s="293" t="s">
        <v>1263</v>
      </c>
      <c r="C267" s="293" t="s">
        <v>1480</v>
      </c>
      <c r="D267" s="293" t="s">
        <v>1490</v>
      </c>
      <c r="E267" s="293" t="s">
        <v>14570</v>
      </c>
      <c r="F267" s="345" t="s">
        <v>2030</v>
      </c>
      <c r="G267" s="293" t="s">
        <v>2031</v>
      </c>
      <c r="H267" s="293" t="s">
        <v>2032</v>
      </c>
      <c r="I267" s="293" t="s">
        <v>2033</v>
      </c>
      <c r="J267" s="293" t="s">
        <v>2034</v>
      </c>
      <c r="K267" s="296" t="s">
        <v>2035</v>
      </c>
      <c r="L267" s="308" t="s">
        <v>2036</v>
      </c>
      <c r="M267" s="293" t="s">
        <v>15232</v>
      </c>
    </row>
    <row r="268" spans="1:13" ht="58.3">
      <c r="A268" s="293" t="s">
        <v>1550</v>
      </c>
      <c r="B268" s="293" t="s">
        <v>1263</v>
      </c>
      <c r="C268" s="293" t="s">
        <v>1481</v>
      </c>
      <c r="D268" s="293" t="s">
        <v>1491</v>
      </c>
      <c r="E268" s="293" t="s">
        <v>14571</v>
      </c>
      <c r="F268" s="345" t="s">
        <v>2037</v>
      </c>
      <c r="G268" s="293" t="s">
        <v>2038</v>
      </c>
      <c r="H268" s="293" t="s">
        <v>2039</v>
      </c>
      <c r="I268" s="293" t="s">
        <v>2040</v>
      </c>
      <c r="J268" s="293" t="s">
        <v>2041</v>
      </c>
      <c r="K268" s="296" t="s">
        <v>2042</v>
      </c>
      <c r="L268" s="308" t="s">
        <v>2043</v>
      </c>
      <c r="M268" s="293" t="s">
        <v>15233</v>
      </c>
    </row>
    <row r="269" spans="1:13" ht="72.900000000000006">
      <c r="A269" s="293" t="s">
        <v>14441</v>
      </c>
      <c r="B269" s="293" t="s">
        <v>1263</v>
      </c>
      <c r="C269" s="293" t="s">
        <v>14439</v>
      </c>
      <c r="D269" s="293" t="s">
        <v>1492</v>
      </c>
      <c r="E269" s="293" t="s">
        <v>14572</v>
      </c>
      <c r="F269" s="345" t="s">
        <v>2044</v>
      </c>
      <c r="G269" s="293" t="s">
        <v>2045</v>
      </c>
      <c r="H269" s="293" t="s">
        <v>2046</v>
      </c>
      <c r="I269" s="293" t="s">
        <v>2047</v>
      </c>
      <c r="J269" s="293" t="s">
        <v>2048</v>
      </c>
      <c r="K269" s="296" t="s">
        <v>2049</v>
      </c>
      <c r="L269" s="308" t="s">
        <v>2050</v>
      </c>
      <c r="M269" s="293" t="s">
        <v>15234</v>
      </c>
    </row>
    <row r="270" spans="1:13" ht="72.900000000000006">
      <c r="A270" s="293" t="s">
        <v>1551</v>
      </c>
      <c r="B270" s="293" t="s">
        <v>1263</v>
      </c>
      <c r="C270" s="293" t="s">
        <v>1515</v>
      </c>
      <c r="D270" s="293" t="s">
        <v>1493</v>
      </c>
      <c r="E270" s="293" t="s">
        <v>14573</v>
      </c>
      <c r="F270" s="345" t="s">
        <v>2051</v>
      </c>
      <c r="G270" s="293" t="s">
        <v>2052</v>
      </c>
      <c r="H270" s="293" t="s">
        <v>2053</v>
      </c>
      <c r="I270" s="293" t="s">
        <v>2054</v>
      </c>
      <c r="J270" s="293" t="s">
        <v>2055</v>
      </c>
      <c r="K270" s="296" t="s">
        <v>2056</v>
      </c>
      <c r="L270" s="308" t="s">
        <v>2057</v>
      </c>
      <c r="M270" s="293" t="s">
        <v>15235</v>
      </c>
    </row>
    <row r="271" spans="1:13" ht="72.900000000000006">
      <c r="A271" s="293" t="s">
        <v>1552</v>
      </c>
      <c r="B271" s="293" t="s">
        <v>1263</v>
      </c>
      <c r="C271" s="293" t="s">
        <v>1516</v>
      </c>
      <c r="D271" s="293" t="s">
        <v>1494</v>
      </c>
      <c r="E271" s="293" t="s">
        <v>14574</v>
      </c>
      <c r="F271" s="345" t="s">
        <v>2058</v>
      </c>
      <c r="G271" s="293" t="s">
        <v>2059</v>
      </c>
      <c r="H271" s="293" t="s">
        <v>2060</v>
      </c>
      <c r="I271" s="293" t="s">
        <v>2061</v>
      </c>
      <c r="J271" s="293" t="s">
        <v>2062</v>
      </c>
      <c r="K271" s="296" t="s">
        <v>2063</v>
      </c>
      <c r="L271" s="308" t="s">
        <v>2064</v>
      </c>
      <c r="M271" s="293" t="s">
        <v>15236</v>
      </c>
    </row>
    <row r="272" spans="1:13" ht="72.900000000000006">
      <c r="A272" s="293" t="s">
        <v>1553</v>
      </c>
      <c r="B272" s="293" t="s">
        <v>1263</v>
      </c>
      <c r="C272" s="293" t="s">
        <v>1517</v>
      </c>
      <c r="D272" s="293" t="s">
        <v>1495</v>
      </c>
      <c r="E272" s="293" t="s">
        <v>14575</v>
      </c>
      <c r="F272" s="345" t="s">
        <v>2065</v>
      </c>
      <c r="G272" s="293" t="s">
        <v>2066</v>
      </c>
      <c r="H272" s="293" t="s">
        <v>2067</v>
      </c>
      <c r="I272" s="293" t="s">
        <v>2068</v>
      </c>
      <c r="J272" s="293" t="s">
        <v>2069</v>
      </c>
      <c r="K272" s="296" t="s">
        <v>2070</v>
      </c>
      <c r="L272" s="308" t="s">
        <v>2071</v>
      </c>
      <c r="M272" s="293" t="s">
        <v>15237</v>
      </c>
    </row>
    <row r="273" spans="1:13" ht="72.900000000000006">
      <c r="A273" s="293" t="s">
        <v>14474</v>
      </c>
      <c r="B273" s="293" t="s">
        <v>1263</v>
      </c>
      <c r="C273" s="293" t="s">
        <v>14482</v>
      </c>
      <c r="D273" s="293" t="s">
        <v>15389</v>
      </c>
      <c r="E273" s="293" t="s">
        <v>15390</v>
      </c>
      <c r="F273" s="345" t="s">
        <v>15391</v>
      </c>
      <c r="G273" s="293" t="s">
        <v>15392</v>
      </c>
      <c r="H273" s="293" t="s">
        <v>15393</v>
      </c>
      <c r="I273" s="293" t="s">
        <v>15394</v>
      </c>
      <c r="J273" s="293" t="s">
        <v>15395</v>
      </c>
      <c r="K273" s="293" t="s">
        <v>15396</v>
      </c>
      <c r="L273" s="293" t="s">
        <v>15397</v>
      </c>
      <c r="M273" s="293" t="s">
        <v>15398</v>
      </c>
    </row>
    <row r="274" spans="1:13" ht="72.900000000000006">
      <c r="A274" s="293" t="s">
        <v>14475</v>
      </c>
      <c r="B274" s="293" t="s">
        <v>1263</v>
      </c>
      <c r="C274" s="188" t="s">
        <v>1518</v>
      </c>
      <c r="D274" s="293" t="s">
        <v>15399</v>
      </c>
      <c r="E274" s="293" t="s">
        <v>15400</v>
      </c>
      <c r="F274" s="345" t="s">
        <v>15401</v>
      </c>
      <c r="G274" s="293" t="s">
        <v>15402</v>
      </c>
      <c r="H274" s="293" t="s">
        <v>15403</v>
      </c>
      <c r="I274" s="293" t="s">
        <v>15404</v>
      </c>
      <c r="J274" s="293" t="s">
        <v>15405</v>
      </c>
      <c r="K274" s="293" t="s">
        <v>15406</v>
      </c>
      <c r="L274" s="293" t="s">
        <v>15407</v>
      </c>
      <c r="M274" s="293" t="s">
        <v>15408</v>
      </c>
    </row>
    <row r="275" spans="1:13" ht="72.900000000000006">
      <c r="A275" s="293" t="s">
        <v>14442</v>
      </c>
      <c r="B275" s="293" t="s">
        <v>1263</v>
      </c>
      <c r="C275" s="188" t="s">
        <v>1519</v>
      </c>
      <c r="D275" s="293" t="s">
        <v>15414</v>
      </c>
      <c r="E275" s="293" t="s">
        <v>15415</v>
      </c>
      <c r="F275" s="345" t="s">
        <v>15416</v>
      </c>
      <c r="G275" s="293" t="s">
        <v>15417</v>
      </c>
      <c r="H275" s="293" t="s">
        <v>15418</v>
      </c>
      <c r="I275" s="293" t="s">
        <v>15413</v>
      </c>
      <c r="J275" s="293" t="s">
        <v>15412</v>
      </c>
      <c r="K275" s="293" t="s">
        <v>15411</v>
      </c>
      <c r="L275" s="293" t="s">
        <v>15410</v>
      </c>
      <c r="M275" s="293" t="s">
        <v>15409</v>
      </c>
    </row>
    <row r="276" spans="1:13" ht="72.900000000000006">
      <c r="A276" s="293" t="s">
        <v>14443</v>
      </c>
      <c r="B276" s="293" t="s">
        <v>1263</v>
      </c>
      <c r="C276" s="293" t="s">
        <v>1520</v>
      </c>
      <c r="D276" s="293" t="s">
        <v>15419</v>
      </c>
      <c r="E276" s="293" t="s">
        <v>15420</v>
      </c>
      <c r="F276" s="345" t="s">
        <v>15421</v>
      </c>
      <c r="G276" s="293" t="s">
        <v>15422</v>
      </c>
      <c r="H276" s="293" t="s">
        <v>15423</v>
      </c>
      <c r="I276" s="293" t="s">
        <v>15424</v>
      </c>
      <c r="J276" s="293" t="s">
        <v>15425</v>
      </c>
      <c r="K276" s="293" t="s">
        <v>15426</v>
      </c>
      <c r="L276" s="293" t="s">
        <v>15427</v>
      </c>
      <c r="M276" s="293" t="s">
        <v>15428</v>
      </c>
    </row>
    <row r="277" spans="1:13" ht="72.900000000000006">
      <c r="A277" s="293" t="s">
        <v>14444</v>
      </c>
      <c r="B277" s="293" t="s">
        <v>1263</v>
      </c>
      <c r="C277" s="293" t="s">
        <v>14468</v>
      </c>
      <c r="D277" s="293" t="s">
        <v>1496</v>
      </c>
      <c r="E277" s="257" t="s">
        <v>13736</v>
      </c>
      <c r="F277" s="345" t="s">
        <v>15492</v>
      </c>
      <c r="G277" s="293" t="s">
        <v>2072</v>
      </c>
      <c r="H277" s="293" t="s">
        <v>2073</v>
      </c>
      <c r="I277" s="293" t="s">
        <v>2074</v>
      </c>
      <c r="J277" s="293" t="s">
        <v>2075</v>
      </c>
      <c r="K277" s="296" t="s">
        <v>2076</v>
      </c>
      <c r="L277" s="308" t="s">
        <v>2077</v>
      </c>
      <c r="M277" s="293" t="s">
        <v>15238</v>
      </c>
    </row>
    <row r="278" spans="1:13" ht="72.900000000000006">
      <c r="A278" s="293" t="s">
        <v>14476</v>
      </c>
      <c r="B278" s="293" t="s">
        <v>1263</v>
      </c>
      <c r="C278" s="293" t="s">
        <v>1521</v>
      </c>
      <c r="D278" s="188" t="s">
        <v>1497</v>
      </c>
      <c r="E278" s="257" t="s">
        <v>13737</v>
      </c>
      <c r="F278" s="336" t="s">
        <v>15493</v>
      </c>
      <c r="G278" s="188" t="s">
        <v>2078</v>
      </c>
      <c r="H278" s="188" t="s">
        <v>2079</v>
      </c>
      <c r="I278" s="188" t="s">
        <v>2080</v>
      </c>
      <c r="J278" s="188" t="s">
        <v>2081</v>
      </c>
      <c r="K278" s="296" t="s">
        <v>2082</v>
      </c>
      <c r="L278" s="322" t="s">
        <v>2083</v>
      </c>
      <c r="M278" s="188" t="s">
        <v>15239</v>
      </c>
    </row>
    <row r="279" spans="1:13" ht="58.3">
      <c r="A279" s="293" t="s">
        <v>14445</v>
      </c>
      <c r="B279" s="293" t="s">
        <v>1263</v>
      </c>
      <c r="C279" s="293" t="s">
        <v>1522</v>
      </c>
      <c r="D279" s="293" t="s">
        <v>1498</v>
      </c>
      <c r="E279" s="257" t="s">
        <v>13738</v>
      </c>
      <c r="F279" s="345" t="s">
        <v>15494</v>
      </c>
      <c r="G279" s="293" t="s">
        <v>2084</v>
      </c>
      <c r="H279" s="293" t="s">
        <v>2085</v>
      </c>
      <c r="I279" s="293" t="s">
        <v>2086</v>
      </c>
      <c r="J279" s="293" t="s">
        <v>2087</v>
      </c>
      <c r="K279" s="296" t="s">
        <v>2088</v>
      </c>
      <c r="L279" s="308" t="s">
        <v>2089</v>
      </c>
      <c r="M279" s="293" t="s">
        <v>15240</v>
      </c>
    </row>
    <row r="280" spans="1:13" ht="72.900000000000006">
      <c r="A280" s="293" t="s">
        <v>14446</v>
      </c>
      <c r="B280" s="293" t="s">
        <v>1263</v>
      </c>
      <c r="C280" s="293" t="s">
        <v>1523</v>
      </c>
      <c r="D280" s="293" t="s">
        <v>1499</v>
      </c>
      <c r="E280" s="257" t="s">
        <v>13739</v>
      </c>
      <c r="F280" s="345" t="s">
        <v>15495</v>
      </c>
      <c r="G280" s="293" t="s">
        <v>2090</v>
      </c>
      <c r="H280" s="293" t="s">
        <v>2091</v>
      </c>
      <c r="I280" s="293" t="s">
        <v>2092</v>
      </c>
      <c r="J280" s="293" t="s">
        <v>2093</v>
      </c>
      <c r="K280" s="296" t="s">
        <v>2094</v>
      </c>
      <c r="L280" s="308" t="s">
        <v>2095</v>
      </c>
      <c r="M280" s="293" t="s">
        <v>15241</v>
      </c>
    </row>
    <row r="281" spans="1:13" ht="43.75">
      <c r="A281" s="293" t="s">
        <v>14447</v>
      </c>
      <c r="B281" s="293" t="s">
        <v>1263</v>
      </c>
      <c r="C281" s="293" t="s">
        <v>14469</v>
      </c>
      <c r="D281" s="293" t="s">
        <v>1275</v>
      </c>
      <c r="E281" s="257" t="s">
        <v>13740</v>
      </c>
      <c r="F281" s="345"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5" t="s">
        <v>2124</v>
      </c>
      <c r="G285" s="293" t="s">
        <v>2125</v>
      </c>
      <c r="H285" s="293" t="s">
        <v>2126</v>
      </c>
      <c r="I285" s="293" t="s">
        <v>2127</v>
      </c>
      <c r="J285" s="293" t="s">
        <v>2128</v>
      </c>
      <c r="K285" s="296" t="s">
        <v>2129</v>
      </c>
      <c r="L285" s="308" t="s">
        <v>2130</v>
      </c>
      <c r="M285" s="293" t="s">
        <v>15246</v>
      </c>
    </row>
    <row r="286" spans="1:13" ht="58.3">
      <c r="A286" s="293" t="s">
        <v>14478</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15247</v>
      </c>
    </row>
    <row r="287" spans="1:13" ht="58.3">
      <c r="A287" s="293" t="s">
        <v>14451</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15248</v>
      </c>
    </row>
    <row r="288" spans="1:13" ht="58.3">
      <c r="A288" s="293" t="s">
        <v>14452</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15249</v>
      </c>
    </row>
    <row r="289" spans="1:13" ht="43.75">
      <c r="A289" s="293" t="s">
        <v>14453</v>
      </c>
      <c r="B289" s="293" t="s">
        <v>1263</v>
      </c>
      <c r="C289" s="293" t="s">
        <v>14471</v>
      </c>
      <c r="D289" s="293" t="s">
        <v>1504</v>
      </c>
      <c r="E289" s="257" t="s">
        <v>13748</v>
      </c>
      <c r="F289" s="345" t="s">
        <v>2152</v>
      </c>
      <c r="G289" s="293" t="s">
        <v>2153</v>
      </c>
      <c r="H289" s="293" t="s">
        <v>2154</v>
      </c>
      <c r="I289" s="293" t="s">
        <v>2155</v>
      </c>
      <c r="J289" s="293" t="s">
        <v>2156</v>
      </c>
      <c r="K289" s="296" t="s">
        <v>2157</v>
      </c>
      <c r="L289" s="308" t="s">
        <v>2158</v>
      </c>
      <c r="M289" s="293" t="s">
        <v>15250</v>
      </c>
    </row>
    <row r="290" spans="1:13" ht="43.75">
      <c r="A290" s="293" t="s">
        <v>14479</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15251</v>
      </c>
    </row>
    <row r="291" spans="1:13" ht="43.75">
      <c r="A291" s="293" t="s">
        <v>14454</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15252</v>
      </c>
    </row>
    <row r="292" spans="1:13" ht="43.75">
      <c r="A292" s="293" t="s">
        <v>14455</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15253</v>
      </c>
    </row>
    <row r="293" spans="1:13" ht="58.3">
      <c r="A293" s="293" t="s">
        <v>14456</v>
      </c>
      <c r="B293" s="293" t="s">
        <v>1263</v>
      </c>
      <c r="C293" s="293" t="s">
        <v>14472</v>
      </c>
      <c r="D293" s="293" t="s">
        <v>15308</v>
      </c>
      <c r="E293" s="293" t="s">
        <v>14576</v>
      </c>
      <c r="F293" s="345" t="s">
        <v>15496</v>
      </c>
      <c r="G293" s="293" t="s">
        <v>14850</v>
      </c>
      <c r="H293" s="293" t="s">
        <v>14907</v>
      </c>
      <c r="I293" s="293" t="s">
        <v>14965</v>
      </c>
      <c r="J293" s="293" t="s">
        <v>15307</v>
      </c>
      <c r="K293" s="293" t="s">
        <v>15023</v>
      </c>
      <c r="L293" s="293" t="s">
        <v>15077</v>
      </c>
      <c r="M293" s="293" t="s">
        <v>15254</v>
      </c>
    </row>
    <row r="294" spans="1:13" ht="58.3">
      <c r="A294" s="293" t="s">
        <v>14480</v>
      </c>
      <c r="B294" s="293" t="s">
        <v>1263</v>
      </c>
      <c r="C294" s="293" t="s">
        <v>1535</v>
      </c>
      <c r="D294" s="293" t="s">
        <v>15310</v>
      </c>
      <c r="E294" s="293" t="s">
        <v>14577</v>
      </c>
      <c r="F294" s="345" t="s">
        <v>15497</v>
      </c>
      <c r="G294" s="293" t="s">
        <v>14851</v>
      </c>
      <c r="H294" s="293" t="s">
        <v>14908</v>
      </c>
      <c r="I294" s="293" t="s">
        <v>14966</v>
      </c>
      <c r="J294" s="293" t="s">
        <v>15309</v>
      </c>
      <c r="K294" s="293" t="s">
        <v>15024</v>
      </c>
      <c r="L294" s="293" t="s">
        <v>15078</v>
      </c>
      <c r="M294" s="293" t="s">
        <v>15255</v>
      </c>
    </row>
    <row r="295" spans="1:13" ht="58.3">
      <c r="A295" s="293" t="s">
        <v>14457</v>
      </c>
      <c r="B295" s="293" t="s">
        <v>1263</v>
      </c>
      <c r="C295" s="293" t="s">
        <v>1536</v>
      </c>
      <c r="D295" s="293" t="s">
        <v>14418</v>
      </c>
      <c r="E295" s="257" t="s">
        <v>14419</v>
      </c>
      <c r="F295" s="345" t="s">
        <v>14420</v>
      </c>
      <c r="G295" s="293" t="s">
        <v>14421</v>
      </c>
      <c r="H295" s="293" t="s">
        <v>14422</v>
      </c>
      <c r="I295" s="293" t="s">
        <v>14423</v>
      </c>
      <c r="J295" s="293" t="s">
        <v>14424</v>
      </c>
      <c r="K295" s="296" t="s">
        <v>14425</v>
      </c>
      <c r="L295" s="308" t="s">
        <v>14426</v>
      </c>
      <c r="M295" s="293" t="s">
        <v>14427</v>
      </c>
    </row>
    <row r="296" spans="1:13" ht="102">
      <c r="A296" s="293" t="s">
        <v>14458</v>
      </c>
      <c r="B296" s="293" t="s">
        <v>1263</v>
      </c>
      <c r="C296" s="293" t="s">
        <v>1537</v>
      </c>
      <c r="D296" s="293" t="s">
        <v>15332</v>
      </c>
      <c r="E296" s="293" t="s">
        <v>15333</v>
      </c>
      <c r="F296" s="345" t="s">
        <v>15498</v>
      </c>
      <c r="G296" s="293" t="s">
        <v>15334</v>
      </c>
      <c r="H296" s="293" t="s">
        <v>15335</v>
      </c>
      <c r="I296" s="293" t="s">
        <v>15336</v>
      </c>
      <c r="J296" s="293" t="s">
        <v>15337</v>
      </c>
      <c r="K296" s="293" t="s">
        <v>15338</v>
      </c>
      <c r="L296" s="293" t="s">
        <v>15339</v>
      </c>
      <c r="M296" s="293" t="s">
        <v>15340</v>
      </c>
    </row>
    <row r="297" spans="1:13" ht="58.3">
      <c r="A297" s="293" t="s">
        <v>14459</v>
      </c>
      <c r="B297" s="293" t="s">
        <v>1263</v>
      </c>
      <c r="C297" s="187" t="s">
        <v>1538</v>
      </c>
      <c r="D297" s="293" t="s">
        <v>15341</v>
      </c>
      <c r="E297" s="293" t="s">
        <v>15342</v>
      </c>
      <c r="F297" s="345" t="s">
        <v>15499</v>
      </c>
      <c r="G297" s="293" t="s">
        <v>15343</v>
      </c>
      <c r="H297" s="293" t="s">
        <v>15344</v>
      </c>
      <c r="I297" s="293" t="s">
        <v>15345</v>
      </c>
      <c r="J297" s="293" t="s">
        <v>15346</v>
      </c>
      <c r="K297" s="293" t="s">
        <v>15347</v>
      </c>
      <c r="L297" s="293" t="s">
        <v>15348</v>
      </c>
      <c r="M297" s="293" t="s">
        <v>15349</v>
      </c>
    </row>
    <row r="298" spans="1:13" ht="43.75">
      <c r="A298" s="293" t="s">
        <v>14460</v>
      </c>
      <c r="B298" s="293" t="s">
        <v>1263</v>
      </c>
      <c r="C298" s="293" t="s">
        <v>14428</v>
      </c>
      <c r="D298" s="293" t="s">
        <v>15350</v>
      </c>
      <c r="E298" s="257" t="s">
        <v>15351</v>
      </c>
      <c r="F298" s="345" t="s">
        <v>15500</v>
      </c>
      <c r="G298" s="293" t="s">
        <v>15352</v>
      </c>
      <c r="H298" s="293" t="s">
        <v>15353</v>
      </c>
      <c r="I298" s="293" t="s">
        <v>15354</v>
      </c>
      <c r="J298" s="293" t="s">
        <v>15355</v>
      </c>
      <c r="K298" s="296" t="s">
        <v>15356</v>
      </c>
      <c r="L298" s="308" t="s">
        <v>15357</v>
      </c>
      <c r="M298" s="293" t="s">
        <v>15358</v>
      </c>
    </row>
    <row r="299" spans="1:13" ht="43.75">
      <c r="A299" s="293" t="s">
        <v>1263</v>
      </c>
      <c r="D299" s="293" t="s">
        <v>1508</v>
      </c>
      <c r="E299" s="257" t="s">
        <v>13752</v>
      </c>
      <c r="F299" s="345" t="s">
        <v>15501</v>
      </c>
      <c r="G299" s="293" t="s">
        <v>2180</v>
      </c>
      <c r="H299" s="293" t="s">
        <v>2181</v>
      </c>
      <c r="I299" s="293" t="s">
        <v>2182</v>
      </c>
      <c r="J299" s="293" t="s">
        <v>2183</v>
      </c>
      <c r="K299" s="296" t="s">
        <v>2184</v>
      </c>
      <c r="L299" s="308" t="s">
        <v>2185</v>
      </c>
      <c r="M299" s="293" t="s">
        <v>15256</v>
      </c>
    </row>
    <row r="300" spans="1:13" ht="43.75">
      <c r="A300" s="293" t="s">
        <v>14461</v>
      </c>
      <c r="B300" s="293" t="s">
        <v>1263</v>
      </c>
      <c r="C300" s="293" t="s">
        <v>1539</v>
      </c>
      <c r="D300" s="293" t="s">
        <v>15359</v>
      </c>
      <c r="E300" s="257" t="s">
        <v>15360</v>
      </c>
      <c r="F300" s="345" t="s">
        <v>15361</v>
      </c>
      <c r="G300" s="293" t="s">
        <v>15362</v>
      </c>
      <c r="H300" s="293" t="s">
        <v>15363</v>
      </c>
      <c r="I300" s="293" t="s">
        <v>15364</v>
      </c>
      <c r="J300" s="293" t="s">
        <v>15365</v>
      </c>
      <c r="K300" s="296" t="s">
        <v>15366</v>
      </c>
      <c r="L300" s="308" t="s">
        <v>15367</v>
      </c>
      <c r="M300" s="293" t="s">
        <v>15368</v>
      </c>
    </row>
    <row r="301" spans="1:13" ht="43.75">
      <c r="A301" s="293" t="s">
        <v>14462</v>
      </c>
      <c r="B301" s="293" t="s">
        <v>1263</v>
      </c>
      <c r="C301" s="293" t="s">
        <v>14473</v>
      </c>
      <c r="D301" s="293" t="s">
        <v>15369</v>
      </c>
      <c r="E301" s="257" t="s">
        <v>15370</v>
      </c>
      <c r="F301" s="345" t="s">
        <v>15502</v>
      </c>
      <c r="G301" s="293" t="s">
        <v>15371</v>
      </c>
      <c r="H301" s="293" t="s">
        <v>15372</v>
      </c>
      <c r="I301" s="293" t="s">
        <v>15373</v>
      </c>
      <c r="J301" s="293" t="s">
        <v>15374</v>
      </c>
      <c r="K301" s="296" t="s">
        <v>15375</v>
      </c>
      <c r="L301" s="308" t="s">
        <v>15376</v>
      </c>
      <c r="M301" s="293" t="s">
        <v>15377</v>
      </c>
    </row>
    <row r="302" spans="1:13" ht="43.75">
      <c r="A302" s="293" t="s">
        <v>14481</v>
      </c>
      <c r="B302" s="293" t="s">
        <v>1263</v>
      </c>
      <c r="C302" s="293" t="s">
        <v>1565</v>
      </c>
      <c r="D302" s="293" t="s">
        <v>15378</v>
      </c>
      <c r="E302" s="293" t="s">
        <v>15379</v>
      </c>
      <c r="F302" s="345"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5"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5"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5"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5"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5"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5"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5"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5"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5" t="s">
        <v>14774</v>
      </c>
      <c r="G314" s="293" t="s">
        <v>579</v>
      </c>
      <c r="H314" s="293" t="s">
        <v>400</v>
      </c>
      <c r="I314" s="293" t="s">
        <v>263</v>
      </c>
      <c r="J314" s="248" t="s">
        <v>1186</v>
      </c>
      <c r="K314" s="287" t="s">
        <v>121</v>
      </c>
      <c r="L314" s="324" t="s">
        <v>76</v>
      </c>
      <c r="M314" s="248" t="s">
        <v>15265</v>
      </c>
    </row>
    <row r="315" spans="1:13">
      <c r="A315" s="293" t="str">
        <f>B315&amp;C315</f>
        <v>Product ListC5</v>
      </c>
      <c r="B315" s="293" t="s">
        <v>1323</v>
      </c>
      <c r="C315" s="293" t="s">
        <v>995</v>
      </c>
      <c r="D315" s="248" t="s">
        <v>514</v>
      </c>
      <c r="E315" s="257" t="s">
        <v>13762</v>
      </c>
      <c r="F315" s="345" t="s">
        <v>14775</v>
      </c>
      <c r="G315" s="293" t="s">
        <v>580</v>
      </c>
      <c r="H315" s="293" t="s">
        <v>401</v>
      </c>
      <c r="I315" s="293" t="s">
        <v>264</v>
      </c>
      <c r="J315" s="248" t="s">
        <v>962</v>
      </c>
      <c r="K315" s="287" t="s">
        <v>122</v>
      </c>
      <c r="L315" s="324" t="s">
        <v>77</v>
      </c>
      <c r="M315" s="248" t="s">
        <v>15266</v>
      </c>
    </row>
    <row r="316" spans="1:13">
      <c r="A316" s="293" t="str">
        <f>B316&amp;C316</f>
        <v>Product ListD5</v>
      </c>
      <c r="B316" s="293" t="s">
        <v>1323</v>
      </c>
      <c r="C316" s="293" t="s">
        <v>1324</v>
      </c>
      <c r="D316" s="248" t="s">
        <v>858</v>
      </c>
      <c r="F316" s="345" t="s">
        <v>14728</v>
      </c>
      <c r="G316" s="293" t="s">
        <v>946</v>
      </c>
      <c r="H316" s="293" t="s">
        <v>947</v>
      </c>
      <c r="I316" s="293" t="s">
        <v>948</v>
      </c>
      <c r="J316" s="248" t="s">
        <v>1050</v>
      </c>
      <c r="K316" s="287" t="s">
        <v>949</v>
      </c>
      <c r="L316" s="324" t="s">
        <v>461</v>
      </c>
      <c r="M316" s="248" t="s">
        <v>15172</v>
      </c>
    </row>
    <row r="317" spans="1:13" ht="29.1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7.45">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29.15">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29.15">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2.900000000000006">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29.15">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29.15">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72.900000000000006">
      <c r="A326" s="293" t="s">
        <v>858</v>
      </c>
      <c r="D326" s="293" t="s">
        <v>304</v>
      </c>
      <c r="E326" s="257" t="s">
        <v>13767</v>
      </c>
      <c r="F326" s="333"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CMRT 6.01</cp:keywords>
  <dc:description/>
  <cp:lastModifiedBy>Shiraz Vakharia</cp:lastModifiedBy>
  <cp:lastPrinted>2015-04-21T20:47:43Z</cp:lastPrinted>
  <dcterms:created xsi:type="dcterms:W3CDTF">2010-06-21T21:00:23Z</dcterms:created>
  <dcterms:modified xsi:type="dcterms:W3CDTF">2020-07-21T19:53:24Z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