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autoCompressPictures="0"/>
  <mc:AlternateContent xmlns:mc="http://schemas.openxmlformats.org/markup-compatibility/2006">
    <mc:Choice Requires="x15">
      <x15ac:absPath xmlns:x15ac="http://schemas.microsoft.com/office/spreadsheetml/2010/11/ac" url="L:\Purchasing\Bob\"/>
    </mc:Choice>
  </mc:AlternateContent>
  <xr:revisionPtr revIDLastSave="0" documentId="8_{393FA69B-6F0F-4D1C-B578-7D3CC56C5D8E}"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C1987" i="5"/>
  <c r="V1987" i="5" s="1"/>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C1905" i="5"/>
  <c r="V1905" i="5" s="1"/>
  <c r="I1905" i="5" s="1"/>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C1823" i="5"/>
  <c r="V1823" i="5" s="1"/>
  <c r="B1823" i="5"/>
  <c r="T1823" i="5" s="1"/>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C1690" i="5"/>
  <c r="B1690" i="5"/>
  <c r="C1689" i="5"/>
  <c r="V1689" i="5" s="1"/>
  <c r="I1689" i="5" s="1"/>
  <c r="B1689" i="5"/>
  <c r="T1689" i="5" s="1"/>
  <c r="C1688" i="5"/>
  <c r="B1688" i="5"/>
  <c r="T1688" i="5" s="1"/>
  <c r="C1687" i="5"/>
  <c r="B1687" i="5"/>
  <c r="C1686" i="5"/>
  <c r="B1686" i="5"/>
  <c r="C1685" i="5"/>
  <c r="V1685" i="5" s="1"/>
  <c r="E1685" i="5" s="1"/>
  <c r="X1685" i="5" s="1"/>
  <c r="B1685" i="5"/>
  <c r="T1685" i="5" s="1"/>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C1596" i="5"/>
  <c r="B1596" i="5"/>
  <c r="T1596" i="5" s="1"/>
  <c r="C1595" i="5"/>
  <c r="B1595" i="5"/>
  <c r="C1594" i="5"/>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T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C1448" i="5"/>
  <c r="V1448" i="5" s="1"/>
  <c r="I1448" i="5" s="1"/>
  <c r="B1448" i="5"/>
  <c r="S1448" i="5" s="1"/>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C1186" i="5"/>
  <c r="V1186" i="5" s="1"/>
  <c r="J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C656" i="5"/>
  <c r="V656" i="5" s="1"/>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C585" i="5"/>
  <c r="B585" i="5"/>
  <c r="S585" i="5" s="1"/>
  <c r="C584" i="5"/>
  <c r="V584" i="5" s="1"/>
  <c r="B584" i="5"/>
  <c r="C583" i="5"/>
  <c r="B583" i="5"/>
  <c r="T583" i="5" s="1"/>
  <c r="C582" i="5"/>
  <c r="V582" i="5" s="1"/>
  <c r="B582" i="5"/>
  <c r="C581" i="5"/>
  <c r="B581" i="5"/>
  <c r="C580" i="5"/>
  <c r="B580" i="5"/>
  <c r="C579" i="5"/>
  <c r="B579" i="5"/>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C231" i="5"/>
  <c r="V231" i="5" s="1"/>
  <c r="H231" i="5" s="1"/>
  <c r="B231" i="5"/>
  <c r="C230" i="5"/>
  <c r="V230" i="5" s="1"/>
  <c r="B230" i="5"/>
  <c r="S230" i="5" s="1"/>
  <c r="C229" i="5"/>
  <c r="V229" i="5" s="1"/>
  <c r="B229" i="5"/>
  <c r="C228" i="5"/>
  <c r="B228" i="5"/>
  <c r="C227" i="5"/>
  <c r="V227" i="5" s="1"/>
  <c r="B227" i="5"/>
  <c r="C226" i="5"/>
  <c r="V226" i="5" s="1"/>
  <c r="B226" i="5"/>
  <c r="T226" i="5" s="1"/>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C64" i="5"/>
  <c r="V64" i="5" s="1"/>
  <c r="R64" i="5" s="1"/>
  <c r="B64" i="5"/>
  <c r="T64" i="5" s="1"/>
  <c r="C63" i="5"/>
  <c r="V63" i="5" s="1"/>
  <c r="B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AB410" i="5" l="1"/>
  <c r="R480" i="5"/>
  <c r="AB299" i="5"/>
  <c r="AB1401" i="5"/>
  <c r="T2248" i="5"/>
  <c r="T1407" i="5"/>
  <c r="S1465" i="5"/>
  <c r="T1675" i="5"/>
  <c r="AB1757" i="5"/>
  <c r="AB488" i="5"/>
  <c r="AB1071" i="5"/>
  <c r="AB1594" i="5"/>
  <c r="AB2073" i="5"/>
  <c r="AB324" i="5"/>
  <c r="AB1624" i="5"/>
  <c r="T76" i="5"/>
  <c r="T1078" i="5"/>
  <c r="T1624" i="5"/>
  <c r="S1748" i="5"/>
  <c r="S2068" i="5"/>
  <c r="T2133" i="5"/>
  <c r="S2428" i="5"/>
  <c r="AB902" i="5"/>
  <c r="T1244" i="5"/>
  <c r="S1398" i="5"/>
  <c r="AB1672" i="5"/>
  <c r="S1754" i="5"/>
  <c r="AB2069" i="5"/>
  <c r="T190" i="5"/>
  <c r="S778" i="5"/>
  <c r="AB1463" i="5"/>
  <c r="S1596" i="5"/>
  <c r="T2163" i="5"/>
  <c r="AB579" i="5"/>
  <c r="T684" i="5"/>
  <c r="AB1115" i="5"/>
  <c r="AB1293" i="5"/>
  <c r="AB1353" i="5"/>
  <c r="T1684" i="5"/>
  <c r="T2317" i="5"/>
  <c r="AB2465" i="5"/>
  <c r="T391" i="5"/>
  <c r="AB450" i="5"/>
  <c r="AB720" i="5"/>
  <c r="S903" i="5"/>
  <c r="S1491" i="5"/>
  <c r="AB1691" i="5"/>
  <c r="T1883" i="5"/>
  <c r="S120" i="5"/>
  <c r="T250" i="5"/>
  <c r="S515" i="5"/>
  <c r="G550" i="5"/>
  <c r="T585" i="5"/>
  <c r="T1098" i="5"/>
  <c r="AB1140" i="5"/>
  <c r="T2188" i="5"/>
  <c r="AB2413" i="5"/>
  <c r="T44" i="5"/>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G46" i="5"/>
  <c r="S64"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E1681" i="5" s="1"/>
  <c r="X1681" i="5" s="1"/>
  <c r="AB1681" i="5"/>
  <c r="T1715" i="5"/>
  <c r="S1715" i="5"/>
  <c r="R1898" i="5"/>
  <c r="J1898" i="5"/>
  <c r="G1987" i="5"/>
  <c r="F1987" i="5"/>
  <c r="I2005" i="5"/>
  <c r="R2005" i="5"/>
  <c r="S2129" i="5"/>
  <c r="T2129" i="5"/>
  <c r="R2150" i="5"/>
  <c r="H2150" i="5"/>
  <c r="G676"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G64"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I59" i="5"/>
  <c r="E63" i="5"/>
  <c r="X63" i="5" s="1"/>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G55" i="5"/>
  <c r="G58" i="5"/>
  <c r="J59" i="5"/>
  <c r="F63"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R59" i="5"/>
  <c r="G63"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G48" i="5"/>
  <c r="G74" i="5"/>
  <c r="G86" i="5"/>
  <c r="J107" i="5"/>
  <c r="S178" i="5"/>
  <c r="AB178" i="5"/>
  <c r="T178" i="5"/>
  <c r="V215" i="5"/>
  <c r="G215" i="5" s="1"/>
  <c r="R299" i="5"/>
  <c r="J299" i="5"/>
  <c r="T312" i="5"/>
  <c r="S312" i="5"/>
  <c r="T379" i="5"/>
  <c r="S379" i="5"/>
  <c r="E392" i="5"/>
  <c r="X392" i="5" s="1"/>
  <c r="I392" i="5"/>
  <c r="H392" i="5"/>
  <c r="E62" i="5"/>
  <c r="X62" i="5" s="1"/>
  <c r="S110" i="5"/>
  <c r="AB11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G808" i="5" s="1"/>
  <c r="AB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s="1"/>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735" i="5" s="1"/>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39" i="5"/>
  <c r="R139" i="5"/>
  <c r="J139" i="5"/>
  <c r="I139" i="5"/>
  <c r="E139" i="5"/>
  <c r="X139" i="5" s="1"/>
  <c r="F139" i="5"/>
  <c r="E193" i="5"/>
  <c r="X193" i="5" s="1"/>
  <c r="F193" i="5"/>
  <c r="H227" i="5"/>
  <c r="E227" i="5"/>
  <c r="X227" i="5" s="1"/>
  <c r="R227" i="5"/>
  <c r="F227" i="5"/>
  <c r="J227" i="5"/>
  <c r="I227"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F113" i="5"/>
  <c r="E113" i="5"/>
  <c r="X113" i="5" s="1"/>
  <c r="R113" i="5"/>
  <c r="H155" i="5"/>
  <c r="R155" i="5"/>
  <c r="J155" i="5"/>
  <c r="I155" i="5"/>
  <c r="E155" i="5"/>
  <c r="X155" i="5" s="1"/>
  <c r="F155" i="5"/>
  <c r="H203" i="5"/>
  <c r="R203" i="5"/>
  <c r="J203" i="5"/>
  <c r="I203" i="5"/>
  <c r="E203" i="5"/>
  <c r="X203" i="5" s="1"/>
  <c r="F203" i="5"/>
  <c r="R249" i="5"/>
  <c r="E249" i="5"/>
  <c r="X249" i="5" s="1"/>
  <c r="F249" i="5"/>
  <c r="I53" i="5"/>
  <c r="R55"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R42" i="5"/>
  <c r="H46" i="5"/>
  <c r="H62" i="5"/>
  <c r="E45" i="5"/>
  <c r="X45" i="5" s="1"/>
  <c r="J47" i="5"/>
  <c r="G50" i="5"/>
  <c r="G51" i="5"/>
  <c r="S52" i="5"/>
  <c r="E55" i="5"/>
  <c r="X55" i="5" s="1"/>
  <c r="I62" i="5"/>
  <c r="J63" i="5"/>
  <c r="G66" i="5"/>
  <c r="G67" i="5"/>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I46" i="5"/>
  <c r="I45" i="5"/>
  <c r="R47" i="5"/>
  <c r="H50" i="5"/>
  <c r="E54" i="5"/>
  <c r="X54" i="5" s="1"/>
  <c r="F55" i="5"/>
  <c r="G56" i="5"/>
  <c r="R63" i="5"/>
  <c r="H66" i="5"/>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E49" i="5"/>
  <c r="X49" i="5" s="1"/>
  <c r="I50" i="5"/>
  <c r="E65" i="5"/>
  <c r="X65" i="5" s="1"/>
  <c r="I66" i="5"/>
  <c r="S72" i="5"/>
  <c r="E81" i="5"/>
  <c r="X81" i="5" s="1"/>
  <c r="I82" i="5"/>
  <c r="S88" i="5"/>
  <c r="G44" i="5"/>
  <c r="I49" i="5"/>
  <c r="I55" i="5"/>
  <c r="F59" i="5"/>
  <c r="G60" i="5"/>
  <c r="I65"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E53" i="5"/>
  <c r="X53" i="5" s="1"/>
  <c r="J55"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G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J1735" i="5"/>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412" i="5"/>
  <c r="X304"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43" i="5"/>
  <c r="S43" i="5"/>
  <c r="T43" i="5"/>
  <c r="G45" i="5"/>
  <c r="AB47" i="5"/>
  <c r="S47" i="5"/>
  <c r="T47" i="5"/>
  <c r="G49" i="5"/>
  <c r="AB51" i="5"/>
  <c r="S51" i="5"/>
  <c r="T51" i="5"/>
  <c r="G53" i="5"/>
  <c r="AB55" i="5"/>
  <c r="S55" i="5"/>
  <c r="T55" i="5"/>
  <c r="G57" i="5"/>
  <c r="AB59" i="5"/>
  <c r="S59" i="5"/>
  <c r="T59" i="5"/>
  <c r="G61" i="5"/>
  <c r="AB63" i="5"/>
  <c r="S63" i="5"/>
  <c r="T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H114" i="5"/>
  <c r="F118" i="5"/>
  <c r="R118" i="5"/>
  <c r="J118"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S109" i="5"/>
  <c r="AB109" i="5"/>
  <c r="E117" i="5"/>
  <c r="X117" i="5" s="1"/>
  <c r="J121" i="5"/>
  <c r="I121" i="5"/>
  <c r="H121" i="5"/>
  <c r="S141" i="5"/>
  <c r="AB141" i="5"/>
  <c r="H146" i="5"/>
  <c r="F150" i="5"/>
  <c r="R150" i="5"/>
  <c r="J15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J44" i="5"/>
  <c r="H44" i="5"/>
  <c r="F44" i="5"/>
  <c r="J45" i="5"/>
  <c r="H45" i="5"/>
  <c r="S49" i="5"/>
  <c r="AB49" i="5"/>
  <c r="J52" i="5"/>
  <c r="H52" i="5"/>
  <c r="F52" i="5"/>
  <c r="J56" i="5"/>
  <c r="H56" i="5"/>
  <c r="F56" i="5"/>
  <c r="J60" i="5"/>
  <c r="H60" i="5"/>
  <c r="F60" i="5"/>
  <c r="J61" i="5"/>
  <c r="H61" i="5"/>
  <c r="J64" i="5"/>
  <c r="H64" i="5"/>
  <c r="F64"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T42" i="5"/>
  <c r="E44" i="5"/>
  <c r="X44" i="5" s="1"/>
  <c r="T46" i="5"/>
  <c r="E48" i="5"/>
  <c r="X48" i="5" s="1"/>
  <c r="T50" i="5"/>
  <c r="E52" i="5"/>
  <c r="X52" i="5" s="1"/>
  <c r="T54" i="5"/>
  <c r="E56" i="5"/>
  <c r="X56" i="5" s="1"/>
  <c r="T58" i="5"/>
  <c r="E60" i="5"/>
  <c r="X60" i="5" s="1"/>
  <c r="T62" i="5"/>
  <c r="E64" i="5"/>
  <c r="X64" i="5" s="1"/>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R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X424"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V1314" i="5"/>
  <c r="G1314" i="5" s="1"/>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V1583" i="5"/>
  <c r="G1583" i="5" s="1"/>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V1691" i="5"/>
  <c r="G1691" i="5" s="1"/>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V1747" i="5"/>
  <c r="G1747" i="5" s="1"/>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C12" i="6" l="1"/>
  <c r="C11" i="6"/>
  <c r="C9" i="6"/>
  <c r="C10" i="6"/>
  <c r="C4" i="6"/>
  <c r="C8" i="6"/>
  <c r="C7" i="6"/>
  <c r="E395" i="5"/>
  <c r="X395" i="5" s="1"/>
  <c r="R1735" i="5"/>
  <c r="F1681" i="5"/>
  <c r="E1735" i="5"/>
  <c r="X1735" i="5" s="1"/>
  <c r="G1681" i="5"/>
  <c r="F1735" i="5"/>
  <c r="H1681" i="5"/>
  <c r="H395" i="5"/>
  <c r="H1735" i="5"/>
  <c r="B32" i="6"/>
  <c r="J395" i="5"/>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B35" i="6"/>
  <c r="G35" i="6" s="1"/>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H46" i="6" l="1"/>
  <c r="D46" i="6" s="1"/>
  <c r="H31" i="6"/>
  <c r="C31" i="6" s="1"/>
  <c r="C29" i="6"/>
  <c r="D29" i="6"/>
  <c r="H30" i="6"/>
  <c r="G68" i="6"/>
  <c r="H68" i="6" s="1"/>
  <c r="D68" i="6" s="1"/>
  <c r="F69" i="6"/>
  <c r="C69" i="6" s="1"/>
  <c r="H49" i="6"/>
  <c r="D49" i="6" s="1"/>
  <c r="H34" i="6"/>
  <c r="H32" i="6"/>
  <c r="C45" i="6"/>
  <c r="C51" i="6"/>
  <c r="D19" i="6"/>
  <c r="C19" i="6"/>
  <c r="K65" i="6"/>
  <c r="D24" i="6"/>
  <c r="C24" i="6"/>
  <c r="X100"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C34" i="6" l="1"/>
  <c r="D34" i="6"/>
  <c r="D31" i="6"/>
  <c r="C30" i="6"/>
  <c r="D30" i="6"/>
  <c r="C32" i="6"/>
  <c r="D32" i="6"/>
  <c r="G66" i="6"/>
  <c r="H66" i="6" s="1"/>
  <c r="C66" i="6" s="1"/>
  <c r="G67" i="6"/>
  <c r="H67" i="6" s="1"/>
  <c r="D67" i="6" s="1"/>
  <c r="G65" i="6"/>
  <c r="H65" i="6" s="1"/>
  <c r="C65" i="6" s="1"/>
  <c r="C68" i="6"/>
  <c r="C49" i="6"/>
  <c r="C47" i="6"/>
  <c r="C60" i="6"/>
  <c r="D60" i="6"/>
  <c r="D58" i="6"/>
  <c r="C58" i="6"/>
  <c r="D63" i="6"/>
  <c r="C63" i="6"/>
  <c r="C62" i="6"/>
  <c r="D62" i="6"/>
  <c r="C54" i="6"/>
  <c r="D54" i="6"/>
  <c r="D57" i="6"/>
  <c r="C57" i="6"/>
  <c r="F56" i="6"/>
  <c r="H56" i="6" s="1"/>
  <c r="H55" i="6"/>
  <c r="D59" i="6"/>
  <c r="C59" i="6"/>
  <c r="D65" i="6" l="1"/>
  <c r="D66" i="6"/>
  <c r="C67" i="6"/>
  <c r="G69" i="6"/>
  <c r="H69" i="6" s="1"/>
  <c r="H70" i="6" s="1"/>
  <c r="D2" i="6" s="1"/>
  <c r="D55" i="6"/>
  <c r="C55" i="6"/>
  <c r="D56" i="6"/>
  <c r="C5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<sst xmlns="http://schemas.openxmlformats.org/spreadsheetml/2006/main" count="22209" uniqueCount="15551">
  <si>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</si>
  <si>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</si>
  <si>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</si>
  <si>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</si>
  <si>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</si>
  <si>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</si>
  <si>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</si>
  <si>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</si>
  <si>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</si>
  <si>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</si>
  <si>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</si>
  <si>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</si>
  <si>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</si>
  <si>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</si>
  <si>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</si>
  <si>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</si>
  <si>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</si>
  <si>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</si>
  <si>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</si>
  <si>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</si>
  <si>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</si>
  <si>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</si>
  <si>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</si>
  <si>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</si>
  <si>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</si>
  <si>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</si>
  <si>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</si>
  <si>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</si>
  <si>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</si>
  <si>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</si>
  <si>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</si>
  <si>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</si>
  <si>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</si>
  <si>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</si>
  <si>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</si>
  <si>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</si>
  <si>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</si>
  <si>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</si>
  <si>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</si>
  <si>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</si>
  <si>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</si>
  <si>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</si>
  <si>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</si>
  <si>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</si>
  <si>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</si>
  <si>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</si>
  <si>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</si>
  <si>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</si>
  <si>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</si>
  <si>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</si>
  <si>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</si>
  <si>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</si>
  <si>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</si>
  <si>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</si>
  <si>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</si>
  <si>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</si>
  <si>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</si>
  <si>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</si>
  <si>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</si>
  <si>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</si>
  <si>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</si>
  <si>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</si>
  <si>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</si>
  <si>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</si>
  <si>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</si>
  <si>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</si>
  <si>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</si>
  <si>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</si>
  <si>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</si>
  <si>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</si>
  <si>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</si>
  <si>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</si>
  <si>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</si>
  <si>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</si>
  <si>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</si>
  <si>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</si>
  <si>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</si>
  <si>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</si>
  <si>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</si>
  <si>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</si>
  <si>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</si>
  <si>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</si>
  <si>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</si>
  <si>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</si>
  <si>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</si>
  <si>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</si>
  <si>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</si>
  <si>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</si>
  <si>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</si>
  <si>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</si>
  <si>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</si>
  <si>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</si>
  <si>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</si>
  <si>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</si>
  <si>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</si>
  <si>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</si>
  <si>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</si>
  <si>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</si>
  <si>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</si>
  <si>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</si>
  <si>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</si>
  <si>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</si>
  <si>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</si>
  <si>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</si>
  <si>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</si>
  <si>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</si>
  <si>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</si>
  <si>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</si>
  <si>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</si>
  <si>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</si>
  <si>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</si>
  <si>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</si>
  <si>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</si>
  <si>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</si>
  <si>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</si>
  <si>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</si>
  <si>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</si>
  <si>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</si>
  <si>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</si>
  <si>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</si>
  <si>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</si>
  <si>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</si>
  <si>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</si>
  <si>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</si>
  <si>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</si>
  <si>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</si>
  <si>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</si>
  <si>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</si>
  <si>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</si>
  <si>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</si>
  <si>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</si>
  <si>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</si>
  <si>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</si>
  <si>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</si>
  <si>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</si>
  <si>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</si>
  <si>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</si>
  <si>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</si>
  <si>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</si>
  <si>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</si>
  <si>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</si>
  <si>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</si>
  <si>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</si>
  <si>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</si>
  <si>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</si>
  <si>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</si>
  <si>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</si>
  <si>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</si>
  <si>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</si>
  <si>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</si>
  <si>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</si>
  <si>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</si>
  <si>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</si>
  <si>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</si>
  <si>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</si>
  <si>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</si>
  <si>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</si>
  <si>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</si>
  <si>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</si>
  <si>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</si>
  <si>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</si>
  <si>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</si>
  <si>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</si>
  <si>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</si>
  <si>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</si>
  <si>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</si>
  <si>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</si>
  <si>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</si>
  <si>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</si>
  <si>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</si>
  <si>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</si>
  <si>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</si>
  <si>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</si>
  <si>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</si>
  <si>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</si>
  <si>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</si>
  <si>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</si>
  <si>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</si>
  <si>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</si>
  <si>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</si>
  <si>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</si>
  <si>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</si>
  <si>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</si>
  <si>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</si>
  <si>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</si>
  <si>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</si>
  <si>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</si>
  <si>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</si>
  <si>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</si>
  <si>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</si>
  <si>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</si>
  <si>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</si>
  <si>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</si>
  <si>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</si>
  <si>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</si>
  <si>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</si>
  <si>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</si>
  <si>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</si>
  <si>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</si>
  <si>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</si>
  <si>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</si>
  <si>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</si>
  <si>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</si>
  <si>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</si>
  <si>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</si>
  <si>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</si>
  <si>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</si>
  <si>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</si>
  <si>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</si>
  <si>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</si>
  <si>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</si>
  <si>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</si>
  <si>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</si>
  <si>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</si>
  <si>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</si>
  <si>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</si>
  <si>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</si>
  <si>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</si>
  <si>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</si>
  <si>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</si>
  <si>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</si>
  <si>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</si>
  <si>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</si>
  <si>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</si>
  <si>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</si>
  <si>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</si>
  <si>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</si>
  <si>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</si>
  <si>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</si>
  <si>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</si>
  <si>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</si>
  <si>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</si>
  <si>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</si>
  <si>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</si>
  <si>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</si>
  <si>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</si>
  <si>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</si>
  <si>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</si>
  <si>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</si>
  <si>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</si>
  <si>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</si>
  <si>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</si>
  <si>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</si>
  <si>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</si>
  <si>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</si>
  <si>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</si>
  <si>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</si>
  <si>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</si>
  <si>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</si>
  <si>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</si>
  <si>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</si>
  <si>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</si>
  <si>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</si>
  <si>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</si>
  <si>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</si>
  <si>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</si>
  <si>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</si>
  <si>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</si>
  <si>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</si>
  <si>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</si>
  <si>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</si>
  <si>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</si>
  <si>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</si>
  <si>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</si>
  <si>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</si>
  <si>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</si>
  <si>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</si>
  <si>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</si>
  <si>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</si>
  <si>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</si>
  <si>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</si>
  <si>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</si>
  <si>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</si>
  <si>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</si>
  <si>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</si>
  <si>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</si>
  <si>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</si>
  <si>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</si>
  <si>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</si>
  <si>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</si>
  <si>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</si>
  <si>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</si>
  <si>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</si>
  <si>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</si>
  <si>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</si>
  <si>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</si>
  <si>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</si>
  <si>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</si>
  <si>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</si>
  <si>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</si>
  <si>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</si>
  <si>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</si>
  <si>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</si>
  <si>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</si>
  <si>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</si>
  <si>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</si>
  <si>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</si>
  <si>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</si>
  <si>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</si>
  <si>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</si>
  <si>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</si>
  <si>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</si>
  <si>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</si>
  <si>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</si>
  <si>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</si>
  <si>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</si>
  <si>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</si>
  <si>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</si>
  <si>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</si>
  <si>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</si>
  <si>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</si>
  <si>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</si>
  <si>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</si>
  <si>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</si>
  <si>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</si>
  <si>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</si>
  <si>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</si>
  <si>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</si>
  <si>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</si>
  <si>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</si>
  <si>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</si>
  <si>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</si>
  <si>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</si>
  <si>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</si>
  <si>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</si>
  <si>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</si>
  <si>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</si>
  <si>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</si>
  <si>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</si>
  <si>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</si>
  <si>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</si>
  <si>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</si>
  <si>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</si>
  <si>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</si>
  <si>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</si>
  <si>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</si>
  <si>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</si>
  <si>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</si>
  <si>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</si>
  <si>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</si>
  <si>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</si>
  <si>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</si>
  <si>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</si>
  <si>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</si>
  <si>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</si>
  <si>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</si>
  <si>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</si>
  <si>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</si>
  <si>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</si>
  <si>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</si>
  <si>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</si>
  <si>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</si>
  <si>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</si>
  <si>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</si>
  <si>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</si>
  <si>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</si>
  <si>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</si>
  <si>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</si>
  <si>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</si>
  <si>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</si>
  <si>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</si>
  <si>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</si>
  <si>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</si>
  <si>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</si>
  <si>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</si>
  <si>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</si>
  <si>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</si>
  <si>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</si>
  <si>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</si>
  <si>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</si>
  <si>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</si>
  <si>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</si>
  <si>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</si>
  <si>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</si>
  <si>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</si>
  <si>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</si>
  <si>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</si>
  <si>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</si>
  <si>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</si>
  <si>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</si>
  <si>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</si>
  <si>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</si>
  <si>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</si>
  <si>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</si>
  <si>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</si>
  <si>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</si>
  <si>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</si>
  <si>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</si>
  <si>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</si>
  <si>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</si>
  <si>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</si>
  <si>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</si>
  <si>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</si>
  <si>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</si>
  <si>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</si>
  <si>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</si>
  <si>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</si>
  <si>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</si>
  <si>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</si>
  <si>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</si>
  <si>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</si>
  <si>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</si>
  <si>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</si>
  <si>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</si>
  <si>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</si>
  <si>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</si>
  <si>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</si>
  <si>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</si>
  <si>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</si>
  <si>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</si>
  <si>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</si>
  <si>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</si>
  <si>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</si>
  <si>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</si>
  <si>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</si>
  <si>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</si>
  <si>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</si>
  <si>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</si>
  <si>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</si>
  <si>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</si>
  <si>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</si>
  <si>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</si>
  <si>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</si>
  <si>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</si>
  <si>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</si>
  <si>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</si>
  <si>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</si>
  <si>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</si>
  <si>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</si>
  <si>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</si>
  <si>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</si>
  <si>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</si>
  <si>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</si>
  <si>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</si>
  <si>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</si>
  <si>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</si>
  <si>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</si>
  <si>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</si>
  <si>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</si>
  <si>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</si>
  <si>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</si>
  <si>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</si>
  <si>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</si>
  <si>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</si>
  <si>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</si>
  <si>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</si>
  <si>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</si>
  <si>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</si>
  <si>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</si>
  <si>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</si>
  <si>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</si>
  <si>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</si>
  <si>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</si>
  <si>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</si>
  <si>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</si>
  <si>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</si>
  <si>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</si>
  <si>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</si>
  <si>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</si>
  <si>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</si>
  <si>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</si>
  <si>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</si>
  <si>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</si>
  <si>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</si>
  <si>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</si>
  <si>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</si>
  <si>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</si>
  <si>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</si>
  <si>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</si>
  <si>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</si>
  <si>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</si>
  <si>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</si>
  <si>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</si>
  <si>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</si>
  <si>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</si>
  <si>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</si>
  <si>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</si>
  <si>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</si>
  <si>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</si>
  <si>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</si>
  <si>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</si>
  <si>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</si>
  <si>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</si>
  <si>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</si>
  <si>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</si>
  <si>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</si>
  <si>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</si>
  <si>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</si>
  <si>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</si>
  <si>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</si>
  <si>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</si>
  <si>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</si>
  <si>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</si>
  <si>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</si>
  <si>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</si>
  <si>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</si>
  <si>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</si>
  <si>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</si>
  <si>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</si>
  <si>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</si>
  <si>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</si>
  <si>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</si>
  <si>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</si>
  <si>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</si>
  <si>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</si>
  <si>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</si>
  <si>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</si>
  <si>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</si>
  <si>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</si>
  <si>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</si>
  <si>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</si>
  <si>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</si>
  <si>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</si>
  <si>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</si>
  <si>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</si>
  <si>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</si>
  <si>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</si>
  <si>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</si>
  <si>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</si>
  <si>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</si>
  <si>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</si>
  <si>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</si>
  <si>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</si>
  <si>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</si>
  <si>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</si>
  <si>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</si>
  <si>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</si>
  <si>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</si>
  <si>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</si>
  <si>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</si>
  <si>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</si>
  <si>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</si>
  <si>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</si>
  <si>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</si>
  <si>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</si>
  <si>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</si>
  <si>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</si>
  <si>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</si>
  <si>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</si>
  <si>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</si>
  <si>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</si>
  <si>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</si>
  <si>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</si>
  <si>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</si>
  <si>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</si>
  <si>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</si>
  <si>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</si>
  <si>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</si>
  <si>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</si>
  <si>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</si>
  <si>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</si>
  <si>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</si>
  <si>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</si>
  <si>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</si>
  <si>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</si>
  <si>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</si>
  <si>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</si>
  <si>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</si>
  <si>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</si>
  <si>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</si>
  <si>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</si>
  <si>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</si>
  <si>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</si>
  <si>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</si>
  <si>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</si>
  <si>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</si>
  <si>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</si>
  <si>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</si>
  <si>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</si>
  <si>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</si>
  <si>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</si>
  <si>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</si>
  <si>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</si>
  <si>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</si>
  <si>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</si>
  <si>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</si>
  <si>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</si>
  <si>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</si>
  <si>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</si>
  <si>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</si>
  <si>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</si>
  <si>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</si>
  <si>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</si>
  <si>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</si>
  <si>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</si>
  <si>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</si>
  <si>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</si>
  <si>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</si>
  <si>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</si>
  <si>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</si>
  <si>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</si>
  <si>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</si>
  <si>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</si>
  <si>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</si>
  <si>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</si>
  <si>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</si>
  <si>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</si>
  <si>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</si>
  <si>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</si>
  <si>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</si>
  <si>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</si>
  <si>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</si>
  <si>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</si>
  <si>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</si>
  <si>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</si>
  <si>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</si>
  <si>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</si>
  <si>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</si>
  <si>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</si>
  <si>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</si>
  <si>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</si>
  <si>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</si>
  <si>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</si>
  <si>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</si>
  <si>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</si>
  <si>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</si>
  <si>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</si>
  <si>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</si>
  <si>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</si>
  <si>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</si>
  <si>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</si>
  <si>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</si>
  <si>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</si>
  <si>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</si>
  <si>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</si>
  <si>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</si>
  <si>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</si>
  <si>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</si>
  <si>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</si>
  <si>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</si>
  <si>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</si>
  <si>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</si>
  <si>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</si>
  <si>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</si>
  <si>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</si>
  <si>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</si>
  <si>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</si>
  <si>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</si>
  <si>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</si>
  <si>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</si>
  <si>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</si>
  <si>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</si>
  <si>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</si>
  <si>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</si>
  <si>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</si>
  <si>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</si>
  <si>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</si>
  <si>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</si>
  <si>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</si>
  <si>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</si>
  <si>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</si>
  <si>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</si>
  <si>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</si>
  <si>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</si>
  <si>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</si>
  <si>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</si>
  <si>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</si>
  <si>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</si>
  <si>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</si>
  <si>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</si>
  <si>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</si>
  <si>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</si>
  <si>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</si>
  <si>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</si>
  <si>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</si>
  <si>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</si>
  <si>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</si>
  <si>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</si>
  <si>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</si>
  <si>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</si>
  <si>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</si>
  <si>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</si>
  <si>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</si>
  <si>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</si>
  <si>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</si>
  <si>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</si>
  <si>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</si>
  <si>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</si>
  <si>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</si>
  <si>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</si>
  <si>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</si>
  <si>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</si>
  <si>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</si>
  <si>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</si>
  <si>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</si>
  <si>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</si>
  <si>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</si>
  <si>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</si>
  <si>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</si>
  <si>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</si>
  <si>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</si>
  <si>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</si>
  <si>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</si>
  <si>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</si>
  <si>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</si>
  <si>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</si>
  <si>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</si>
  <si>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</si>
  <si>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</si>
  <si>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</si>
  <si>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</si>
  <si>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</si>
  <si>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</si>
  <si>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</si>
  <si>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</si>
  <si>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</si>
  <si>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</si>
  <si>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</si>
  <si>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</si>
  <si>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</si>
  <si>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</si>
  <si>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</si>
  <si>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</si>
  <si>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</si>
  <si>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</si>
  <si>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</si>
  <si>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</si>
  <si>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</si>
  <si>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</si>
  <si>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</si>
  <si>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</si>
  <si>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</si>
  <si>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</si>
  <si>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</si>
  <si>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</si>
  <si>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</si>
  <si>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</si>
  <si>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</si>
  <si>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</si>
  <si>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</si>
  <si>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</si>
  <si>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</si>
  <si>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</si>
  <si>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</si>
  <si>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</si>
  <si>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</si>
  <si>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</si>
  <si>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</si>
  <si>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</si>
  <si>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</si>
  <si>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</si>
  <si>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</si>
  <si>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</si>
  <si>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</si>
  <si>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</si>
  <si>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</si>
  <si>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</si>
  <si>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</si>
  <si>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</si>
  <si>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</si>
  <si>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</si>
  <si>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</si>
  <si>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</si>
  <si>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</si>
  <si>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</si>
  <si>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</si>
  <si>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</si>
  <si>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</si>
  <si>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</si>
  <si>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</si>
  <si>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</si>
  <si>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</si>
  <si>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</si>
  <si>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</si>
  <si>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</si>
  <si>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</si>
  <si>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</si>
  <si>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</si>
  <si>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</si>
  <si>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</si>
  <si>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</si>
  <si>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</si>
  <si>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</si>
  <si>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</si>
  <si>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</si>
  <si>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</si>
  <si>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</si>
  <si>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</si>
  <si>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</si>
  <si>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</si>
  <si>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</si>
  <si>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</si>
  <si>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</si>
  <si>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</si>
  <si>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</si>
  <si>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</si>
  <si>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</si>
  <si>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</si>
  <si>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</si>
  <si>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</si>
  <si>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</si>
  <si>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</si>
  <si>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</si>
  <si>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</si>
  <si>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</si>
  <si>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</si>
  <si>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</si>
  <si>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</si>
  <si>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</si>
  <si>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</si>
  <si>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</si>
  <si>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</si>
  <si>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</si>
  <si>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</si>
  <si>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</si>
  <si>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</si>
  <si>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</si>
  <si>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</si>
  <si>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</si>
  <si>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</si>
  <si>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</si>
  <si>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</si>
  <si>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</si>
  <si>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</si>
  <si>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</si>
  <si>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</si>
  <si>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</si>
  <si>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</si>
  <si>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</si>
  <si>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</si>
  <si>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</si>
  <si>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</si>
  <si>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</si>
  <si>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</si>
  <si>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</si>
  <si>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</si>
  <si>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</si>
  <si>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</si>
  <si>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</si>
  <si>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</si>
  <si>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</si>
  <si>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</si>
  <si>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</si>
  <si>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</si>
  <si>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</si>
  <si>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</si>
  <si>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</si>
  <si>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</si>
  <si>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</si>
  <si>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</si>
  <si>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</si>
  <si>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</si>
  <si>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</si>
  <si>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</si>
  <si>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</si>
  <si>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</si>
  <si>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</si>
  <si>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</si>
  <si>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</si>
  <si>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</si>
  <si>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</si>
  <si>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</si>
  <si>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</si>
  <si>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</si>
  <si>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</si>
  <si>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</si>
  <si>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</si>
  <si>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</si>
  <si>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</si>
  <si>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</si>
  <si>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</si>
  <si>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</si>
  <si>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</si>
  <si>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</si>
  <si>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</si>
  <si>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</si>
  <si>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</si>
  <si>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</si>
  <si>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</si>
  <si>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</si>
  <si>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</si>
  <si>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</si>
  <si>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</si>
  <si>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</si>
  <si>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</si>
  <si>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</si>
  <si>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</si>
  <si>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</si>
  <si>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</si>
  <si>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</si>
  <si>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</si>
  <si>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</si>
  <si>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</si>
  <si>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</si>
  <si>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</si>
  <si>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</si>
  <si>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</si>
  <si>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</si>
  <si>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</si>
  <si>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</si>
  <si>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</si>
  <si>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</si>
  <si>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</si>
  <si>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</si>
  <si>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</si>
  <si>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</si>
  <si>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</si>
  <si>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</si>
  <si>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</si>
  <si>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</si>
  <si>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</si>
  <si>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</si>
  <si>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</si>
  <si>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</si>
  <si>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</si>
  <si>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</si>
  <si>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</si>
  <si>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</si>
  <si>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</si>
  <si>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</si>
  <si>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</si>
  <si>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</si>
  <si>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</si>
  <si>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</si>
  <si>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</si>
  <si>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</si>
  <si>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</si>
  <si>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</si>
  <si>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</si>
  <si>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</si>
  <si>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</si>
  <si>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</si>
  <si>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</si>
  <si>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</si>
  <si>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</si>
  <si>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</si>
  <si>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</si>
  <si>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</si>
  <si>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</si>
  <si>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</si>
  <si>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</si>
  <si>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</si>
  <si>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</si>
  <si>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</si>
  <si>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</si>
  <si>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</si>
  <si>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</si>
  <si>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</si>
  <si>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</si>
  <si>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</si>
  <si>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</si>
  <si>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</si>
  <si>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</si>
  <si>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</si>
  <si>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</si>
  <si>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</si>
  <si>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</si>
  <si>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</si>
  <si>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</si>
  <si>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</si>
  <si>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</si>
  <si>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</si>
  <si>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</si>
  <si>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</si>
  <si>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</si>
  <si>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</si>
  <si>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</si>
  <si>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</si>
  <si>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</si>
  <si>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</si>
  <si>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</si>
  <si>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</si>
  <si>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</si>
  <si>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</si>
  <si>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</si>
  <si>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</si>
  <si>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</si>
  <si>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</si>
  <si>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</si>
  <si>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</si>
  <si>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</si>
  <si>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</si>
  <si>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</si>
  <si>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</si>
  <si>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</si>
  <si>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</si>
  <si>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</si>
  <si>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</si>
  <si>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</si>
  <si>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</si>
  <si>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</si>
  <si>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</si>
  <si>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</si>
  <si>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</si>
  <si>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</si>
  <si>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</si>
  <si>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</si>
  <si>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</si>
  <si>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</si>
  <si>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</si>
  <si>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</si>
  <si>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</si>
  <si>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</si>
  <si>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</si>
  <si>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</si>
  <si>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</si>
  <si>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</si>
  <si>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</si>
  <si>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</si>
  <si>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</si>
  <si>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</si>
  <si>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</si>
  <si>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</si>
  <si>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</si>
  <si>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</si>
  <si>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</si>
  <si>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</si>
  <si>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</si>
  <si>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</si>
  <si>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</si>
  <si>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</si>
  <si>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</si>
  <si>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</si>
  <si>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</si>
  <si>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</si>
  <si>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</si>
  <si>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</si>
  <si>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</si>
  <si>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</si>
  <si>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</si>
  <si>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</si>
  <si>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</si>
  <si>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</si>
  <si>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</si>
  <si>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</si>
  <si>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</si>
  <si>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</si>
  <si>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</si>
  <si>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</si>
  <si>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</si>
  <si>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</si>
  <si>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</si>
  <si>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</si>
  <si>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</si>
  <si>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</si>
  <si>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</si>
  <si>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</si>
  <si>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</si>
  <si>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</si>
  <si>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</si>
  <si>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</si>
  <si>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</si>
  <si>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</si>
  <si>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</si>
  <si>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</si>
  <si>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</si>
  <si>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</si>
  <si>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</si>
  <si>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</si>
  <si>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</si>
  <si>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</si>
  <si>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</si>
  <si>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</si>
  <si>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</si>
  <si>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</si>
  <si>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</si>
  <si>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</si>
  <si>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</si>
  <si>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</si>
  <si>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</si>
  <si>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</si>
  <si>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</si>
  <si>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</si>
  <si>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</si>
  <si>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</si>
  <si>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</si>
  <si>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</si>
  <si>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</si>
  <si>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</si>
  <si>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</si>
  <si>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</si>
  <si>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</si>
  <si>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</si>
  <si>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</si>
  <si>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</si>
  <si>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</si>
  <si>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</si>
  <si>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</si>
  <si>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</si>
  <si>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</si>
  <si>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</si>
  <si>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</si>
  <si>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</si>
  <si>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</si>
  <si>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</si>
  <si>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</si>
  <si>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</si>
  <si>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</si>
  <si>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</si>
  <si>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</si>
  <si>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</si>
  <si>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</si>
  <si>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</si>
  <si>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</si>
  <si>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</si>
  <si>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</si>
  <si>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</si>
  <si>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</si>
  <si>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</si>
  <si>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</si>
  <si>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</si>
  <si>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</si>
  <si>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</si>
  <si>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</si>
  <si>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</si>
  <si>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</si>
  <si>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</si>
  <si>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</si>
  <si>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</si>
  <si>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</si>
  <si>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</si>
  <si>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</si>
  <si>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</si>
  <si>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</si>
  <si>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</si>
  <si>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</si>
  <si>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</si>
  <si>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</si>
  <si>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</si>
  <si>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</si>
  <si>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</si>
  <si>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</si>
  <si>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</si>
  <si>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</si>
  <si>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</si>
  <si>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</si>
  <si>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</si>
  <si>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</si>
  <si>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</si>
  <si>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</si>
  <si>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</si>
  <si>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</si>
  <si>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</si>
  <si>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</si>
  <si>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</si>
  <si>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</si>
  <si>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</si>
  <si>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</si>
  <si>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</si>
  <si>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</si>
  <si>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</si>
  <si>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</si>
  <si>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</si>
  <si>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</si>
  <si>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</si>
  <si>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</si>
  <si>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</si>
  <si>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</si>
  <si>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</si>
  <si>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</si>
  <si>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</si>
  <si>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</si>
  <si>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</si>
  <si>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</si>
  <si>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</si>
  <si>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</si>
  <si>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</si>
  <si>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</si>
  <si>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</si>
  <si>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</si>
  <si>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</si>
  <si>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</si>
  <si>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</si>
  <si>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</si>
  <si>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</si>
  <si>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</si>
  <si>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</si>
  <si>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</si>
  <si>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</si>
  <si>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</si>
  <si>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</si>
  <si>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</si>
  <si>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</si>
  <si>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</si>
  <si>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</si>
  <si>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</si>
  <si>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</si>
  <si>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</si>
  <si>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</si>
  <si>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</si>
  <si>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</si>
  <si>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</si>
  <si>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</si>
  <si>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</si>
  <si>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</si>
  <si>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</si>
  <si>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</si>
  <si>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</si>
  <si>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</si>
  <si>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</si>
  <si>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</si>
  <si>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</si>
  <si>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</si>
  <si>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</si>
  <si>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</si>
  <si>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</si>
  <si>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</si>
  <si>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</si>
  <si>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</si>
  <si>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</si>
  <si>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</si>
  <si>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</si>
  <si>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</si>
  <si>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</si>
  <si>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</si>
  <si>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</si>
  <si>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</si>
  <si>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</si>
  <si>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</si>
  <si>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</si>
  <si>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</si>
  <si>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</si>
  <si>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</si>
  <si>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</si>
  <si>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</si>
  <si>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</si>
  <si>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</si>
  <si>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</si>
  <si>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</si>
  <si>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</si>
  <si>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</si>
  <si>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</si>
  <si>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</si>
  <si>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</si>
  <si>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</si>
  <si>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</si>
  <si>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</si>
  <si>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</si>
  <si>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</si>
  <si>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</si>
  <si>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</si>
  <si>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</si>
  <si>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</si>
  <si>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</si>
  <si>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</si>
  <si>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</si>
  <si>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</si>
  <si>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</si>
  <si>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</si>
  <si>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</si>
  <si>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</si>
  <si>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</si>
  <si>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</si>
  <si>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</si>
  <si>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</si>
  <si>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</si>
  <si>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</si>
  <si>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</si>
  <si>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</si>
  <si>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</si>
  <si>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</si>
  <si>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</si>
  <si>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</si>
  <si>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</si>
  <si>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</si>
  <si>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</si>
  <si>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</si>
  <si>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</si>
  <si>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</si>
  <si>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</si>
  <si>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</si>
  <si>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</si>
  <si>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</si>
  <si>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</si>
  <si>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</si>
  <si>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</si>
  <si>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</si>
  <si>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</si>
  <si>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</si>
  <si>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</si>
  <si>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</si>
  <si>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</si>
  <si>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</si>
  <si>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</si>
  <si>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</si>
  <si>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</si>
  <si>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</si>
  <si>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</si>
  <si>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</si>
  <si>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</si>
  <si>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</si>
  <si>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</si>
  <si>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</si>
  <si>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</si>
  <si>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</si>
  <si>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</si>
  <si>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</si>
  <si>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</si>
  <si>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</si>
  <si>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</si>
  <si>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</si>
  <si>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</si>
  <si>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</si>
  <si>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</si>
  <si>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</si>
  <si>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</si>
  <si>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</si>
  <si>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</si>
  <si>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</si>
  <si>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</si>
  <si>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</si>
  <si>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</si>
  <si>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</si>
  <si>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</si>
  <si>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</si>
  <si>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</si>
  <si>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</si>
  <si>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</si>
  <si>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</si>
  <si>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</si>
  <si>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</si>
  <si>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</si>
  <si>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</si>
  <si>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</si>
  <si>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</si>
  <si>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</si>
  <si>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</si>
  <si>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</si>
  <si>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</si>
  <si>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</si>
  <si>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</si>
  <si>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</si>
  <si>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</si>
  <si>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</si>
  <si>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</si>
  <si>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</si>
  <si>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</si>
  <si>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</si>
  <si>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</si>
  <si>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</si>
  <si>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</si>
  <si>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</si>
  <si>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</si>
  <si>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</si>
  <si>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</si>
  <si>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</si>
  <si>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</si>
  <si>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</si>
  <si>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</si>
  <si>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</si>
  <si>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</si>
  <si>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</si>
  <si>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</si>
  <si>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</si>
  <si>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</si>
  <si>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</si>
  <si>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</si>
  <si>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</si>
  <si>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</si>
  <si>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</si>
  <si>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</si>
  <si>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</si>
  <si>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</si>
  <si>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</si>
  <si>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</si>
  <si>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</si>
  <si>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</si>
  <si>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</si>
  <si>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</si>
  <si>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</si>
  <si>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</si>
  <si>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</si>
  <si>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</si>
  <si>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</si>
  <si>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</si>
  <si>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</si>
  <si>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</si>
  <si>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</si>
  <si>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</si>
  <si>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</si>
  <si>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</si>
  <si>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</si>
  <si>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</si>
  <si>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</si>
  <si>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</si>
  <si>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</si>
  <si>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</si>
  <si>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</si>
  <si>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</si>
  <si>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</si>
  <si>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</si>
  <si>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</si>
  <si>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</si>
  <si>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</si>
  <si>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</si>
  <si>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</si>
  <si>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</si>
  <si>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</si>
  <si>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</si>
  <si>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</si>
  <si>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</si>
  <si>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</si>
  <si>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</si>
  <si>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</si>
  <si>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</si>
  <si>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</si>
  <si>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</si>
  <si>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</si>
  <si>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</si>
  <si>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</si>
  <si>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</si>
  <si>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</si>
  <si>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</si>
  <si>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</si>
  <si>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</si>
  <si>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</si>
  <si>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</si>
  <si>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</si>
  <si>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</si>
  <si>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</si>
  <si>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</si>
  <si>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</si>
  <si>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</si>
  <si>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</si>
  <si>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</si>
  <si>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</si>
  <si>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</si>
  <si>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</si>
  <si>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</si>
  <si>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</si>
  <si>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</si>
  <si>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</si>
  <si>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</si>
  <si>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</si>
  <si>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</si>
  <si>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</si>
  <si>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</si>
  <si>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</si>
  <si>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</si>
  <si>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</si>
  <si>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</si>
  <si>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</si>
  <si>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</si>
  <si>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</si>
  <si>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</si>
  <si>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</si>
  <si>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</si>
  <si>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</si>
  <si>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</si>
  <si>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</si>
  <si>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</si>
  <si>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</si>
  <si>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</si>
  <si>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</si>
  <si>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</si>
  <si>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</si>
  <si>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</si>
  <si>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</si>
  <si>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</si>
  <si>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</si>
  <si>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</si>
  <si>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</si>
  <si>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</si>
  <si>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</si>
  <si>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</si>
  <si>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</si>
  <si>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</si>
  <si>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</si>
  <si>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</si>
  <si>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</si>
  <si>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</si>
  <si>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</si>
  <si>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</si>
  <si>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</si>
  <si>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</si>
  <si>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</si>
  <si>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</si>
  <si>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</si>
  <si>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</si>
  <si>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</si>
  <si>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</si>
  <si>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</si>
  <si>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</si>
  <si>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</si>
  <si>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</si>
  <si>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</si>
  <si>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</si>
  <si>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</si>
  <si>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</si>
  <si>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</si>
  <si>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</si>
  <si>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</si>
  <si>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</si>
  <si>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</si>
  <si>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</si>
  <si>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</si>
  <si>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</si>
  <si>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</si>
  <si>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</si>
  <si>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</si>
  <si>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</si>
  <si>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</si>
  <si>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</si>
  <si>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</si>
  <si>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</si>
  <si>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</si>
  <si>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</si>
  <si>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</si>
  <si>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</si>
  <si>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</si>
  <si>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</si>
  <si>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</si>
  <si>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</si>
  <si>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</si>
  <si>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</si>
  <si>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</si>
  <si>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</si>
  <si>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</si>
  <si>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</si>
  <si>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</si>
  <si>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</si>
  <si>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</si>
  <si>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</si>
  <si>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</si>
  <si>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</si>
  <si>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</si>
  <si>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</si>
  <si>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</si>
  <si>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</si>
  <si>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</si>
  <si>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</si>
  <si>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</si>
  <si>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</si>
  <si>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</si>
  <si>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</si>
  <si>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</si>
  <si>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</si>
  <si>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</si>
  <si>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</si>
  <si>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</si>
  <si>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</si>
  <si>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</si>
  <si>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</si>
  <si>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</si>
  <si>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</si>
  <si>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</si>
  <si>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</si>
  <si>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</si>
  <si>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</si>
  <si>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</si>
  <si>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</si>
  <si>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</si>
  <si>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</si>
  <si>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</si>
  <si>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</si>
  <si>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</si>
  <si>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</si>
  <si>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</si>
  <si>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</si>
  <si>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</si>
  <si>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</si>
  <si>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</si>
  <si>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</si>
  <si>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</si>
  <si>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</si>
  <si>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</si>
  <si>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</si>
  <si>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</si>
  <si>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</si>
  <si>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</si>
  <si>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</si>
  <si>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</si>
  <si>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</si>
  <si>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</si>
  <si>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</si>
  <si>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</si>
  <si>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</si>
  <si>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</si>
  <si>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</si>
  <si>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</si>
  <si>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</si>
  <si>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</si>
  <si>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</si>
  <si>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</si>
  <si>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</si>
  <si>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</si>
  <si>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</si>
  <si>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</si>
  <si>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</si>
  <si>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</si>
  <si>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</si>
  <si>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</si>
  <si>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</si>
  <si>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</si>
  <si>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</si>
  <si>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</si>
  <si>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</si>
  <si>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</si>
  <si>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</si>
  <si>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</si>
  <si>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</si>
  <si>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</si>
  <si>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</si>
  <si>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</si>
  <si>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</si>
  <si>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</si>
  <si>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</si>
  <si>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</si>
  <si>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</si>
  <si>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</si>
  <si>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</si>
  <si>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</si>
  <si>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</si>
  <si>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</si>
  <si>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</si>
  <si>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</si>
  <si>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</si>
  <si>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</si>
  <si>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</si>
  <si>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</si>
  <si>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</si>
  <si>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</si>
  <si>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</si>
  <si>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</si>
  <si>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</si>
  <si>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</si>
  <si>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</si>
  <si>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</si>
  <si>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</si>
  <si>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</si>
  <si>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</si>
  <si>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</si>
  <si>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</si>
  <si>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</si>
  <si>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</si>
  <si>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</si>
  <si>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</si>
  <si>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</si>
  <si>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</si>
  <si>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</si>
  <si>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</si>
  <si>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</si>
  <si>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</si>
  <si>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</si>
  <si>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</si>
  <si>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</si>
  <si>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</si>
  <si>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</si>
  <si>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</si>
  <si>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</si>
  <si>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</si>
  <si>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</si>
  <si>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</si>
  <si>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</si>
  <si>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</si>
  <si>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</si>
  <si>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</si>
  <si>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</si>
  <si>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</si>
  <si>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</si>
  <si>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</si>
  <si>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</si>
  <si>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</si>
  <si>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</si>
  <si>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</si>
  <si>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</si>
  <si>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</si>
  <si>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</si>
  <si>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</si>
  <si>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</si>
  <si>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</si>
  <si>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</si>
  <si>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</si>
  <si>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</si>
  <si>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</si>
  <si>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</si>
  <si>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</si>
  <si>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</si>
  <si>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</si>
  <si>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</si>
  <si>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</si>
  <si>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</si>
  <si>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</si>
  <si>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</si>
  <si>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</si>
  <si>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</si>
  <si>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</si>
  <si>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</si>
  <si>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</si>
  <si>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</si>
  <si>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</si>
  <si>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</si>
  <si>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</si>
  <si>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</si>
  <si>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</si>
  <si>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</si>
  <si>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</si>
  <si>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</si>
  <si>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</si>
  <si>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</si>
  <si>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</si>
  <si>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</si>
  <si>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</si>
  <si>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</si>
  <si>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</si>
  <si>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</si>
  <si>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</si>
  <si>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</si>
  <si>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</si>
  <si>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</si>
  <si>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</si>
  <si>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</si>
  <si>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</si>
  <si>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</si>
  <si>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</si>
  <si>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</si>
  <si>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</si>
  <si>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</si>
  <si>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</si>
  <si>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</si>
  <si>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</si>
  <si>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</si>
  <si>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</si>
  <si>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</si>
  <si>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</si>
  <si>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</si>
  <si>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</si>
  <si>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</si>
  <si>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</si>
  <si>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</si>
  <si>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</si>
  <si>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</si>
  <si>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</si>
  <si>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</si>
  <si>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</si>
  <si>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</si>
  <si>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</si>
  <si>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</si>
  <si>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</si>
  <si>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</si>
  <si>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</si>
  <si>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</si>
  <si>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</si>
  <si>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</si>
  <si>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</si>
  <si>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</si>
  <si>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</si>
  <si>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</si>
  <si>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</si>
  <si>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</si>
  <si>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</si>
  <si>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</si>
  <si>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</si>
  <si>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</si>
  <si>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</si>
  <si>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</si>
  <si>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</si>
  <si>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</si>
  <si>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</si>
  <si>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</si>
  <si>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</si>
  <si>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</si>
  <si>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</si>
  <si>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</si>
  <si>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</si>
  <si>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</si>
  <si>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</si>
  <si>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</si>
  <si>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</si>
  <si>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</si>
  <si>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</si>
  <si>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</si>
  <si>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</si>
  <si>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</si>
  <si>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</si>
  <si>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</si>
  <si>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</si>
  <si>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</si>
  <si>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</si>
  <si>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</si>
  <si>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</si>
  <si>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</si>
  <si>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</si>
  <si>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</si>
  <si>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</si>
  <si>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</si>
  <si>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</si>
  <si>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</si>
  <si>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</si>
  <si>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</si>
  <si>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</si>
  <si>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</si>
  <si>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</si>
  <si>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</si>
  <si>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</si>
  <si>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</si>
  <si>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</si>
  <si>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</si>
  <si>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</si>
  <si>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</si>
  <si>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</si>
  <si>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</si>
  <si>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</si>
  <si>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</si>
  <si>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</si>
  <si>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</si>
  <si>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</si>
  <si>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</si>
  <si>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</si>
  <si>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</si>
  <si>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</si>
  <si>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</si>
  <si>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</si>
  <si>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</si>
  <si>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</si>
  <si>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</si>
  <si>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</si>
  <si>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</si>
  <si>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</si>
  <si>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</si>
  <si>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</si>
  <si>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</si>
  <si>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</si>
  <si>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</si>
  <si>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</si>
  <si>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</si>
  <si>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</si>
  <si>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</si>
  <si>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</si>
  <si>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</si>
  <si>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</si>
  <si>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</si>
  <si>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</si>
  <si>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</si>
  <si>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</si>
  <si>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</si>
  <si>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</si>
  <si>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</si>
  <si>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</si>
  <si>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</si>
  <si>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</si>
  <si>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</si>
  <si>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</si>
  <si>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</si>
  <si>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</si>
  <si>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</si>
  <si>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</si>
  <si>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</si>
  <si>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</si>
  <si>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</si>
  <si>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</si>
  <si>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</si>
  <si>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</si>
  <si>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</si>
  <si>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</si>
  <si>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</si>
  <si>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</si>
  <si>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</si>
  <si>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</si>
  <si>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</si>
  <si>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</si>
  <si>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</si>
  <si>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</si>
  <si>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</si>
  <si>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</si>
  <si>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</si>
  <si>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</si>
  <si>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</si>
  <si>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</si>
  <si>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</si>
  <si>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</si>
  <si>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</si>
  <si>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</si>
  <si>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</si>
  <si>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</si>
  <si>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</si>
  <si>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</si>
  <si>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</si>
  <si>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</si>
  <si>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</si>
  <si>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</si>
  <si>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</si>
  <si>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</si>
  <si>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</si>
  <si>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</si>
  <si>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</si>
  <si>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</si>
  <si>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</si>
  <si>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</si>
  <si>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</si>
  <si>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</si>
  <si>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</si>
  <si>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</si>
  <si>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</si>
  <si>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</si>
  <si>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</si>
  <si>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</si>
  <si>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</si>
  <si>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</si>
  <si>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</si>
  <si>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</si>
  <si>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</si>
  <si>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</si>
  <si>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</si>
  <si>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</si>
  <si>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</si>
  <si>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</si>
  <si>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</si>
  <si>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</si>
  <si>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</si>
  <si>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</si>
  <si>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</si>
  <si>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</si>
  <si>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</si>
  <si>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</si>
  <si>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</si>
  <si>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</si>
  <si>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</si>
  <si>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</si>
  <si>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</si>
  <si>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</si>
  <si>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</si>
  <si>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</si>
  <si>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</si>
  <si>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</si>
  <si>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</si>
  <si>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</si>
  <si>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</si>
  <si>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</si>
  <si>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</si>
  <si>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</si>
  <si>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</si>
  <si>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</si>
  <si>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</si>
  <si>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</si>
  <si>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</si>
  <si>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</si>
  <si>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</si>
  <si>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</si>
  <si>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</si>
  <si>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</si>
  <si>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</si>
  <si>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</si>
  <si>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</si>
  <si>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</si>
  <si>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</si>
  <si>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</si>
  <si>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</si>
  <si>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</si>
  <si>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</si>
  <si>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</si>
  <si>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</si>
  <si>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</si>
  <si>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</si>
  <si>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</si>
  <si>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</si>
  <si>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</si>
  <si>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</si>
  <si>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</si>
  <si>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</si>
  <si>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</si>
  <si>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</si>
  <si>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</si>
  <si>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</si>
  <si>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</si>
  <si>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</si>
  <si>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</si>
  <si>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</si>
  <si>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</si>
  <si>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</si>
  <si>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</si>
  <si>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</si>
  <si>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</si>
  <si>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</si>
  <si>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</si>
  <si>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</si>
  <si>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</si>
  <si>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</si>
  <si>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</si>
  <si>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</si>
  <si>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</si>
  <si>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</si>
  <si>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</si>
  <si>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</si>
  <si>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</si>
  <si>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</si>
  <si>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</si>
  <si>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</si>
  <si>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</si>
  <si>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</si>
  <si>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</si>
  <si>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</si>
  <si>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</si>
  <si>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</si>
  <si>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</si>
  <si>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</si>
  <si>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</si>
  <si>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</si>
  <si>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</si>
  <si>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</si>
  <si>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</si>
  <si>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</si>
  <si>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</si>
  <si>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</si>
  <si>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</si>
  <si>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</si>
  <si>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</si>
  <si>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</si>
  <si>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</si>
  <si>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</si>
  <si>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</si>
  <si>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</si>
  <si>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</si>
  <si>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</si>
  <si>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</si>
  <si>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</si>
  <si>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</si>
  <si>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</si>
  <si>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</si>
  <si>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</si>
  <si>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</si>
  <si>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</si>
  <si>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</si>
  <si>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</si>
  <si>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</si>
  <si>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</si>
  <si>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</si>
  <si>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</si>
  <si>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</si>
  <si>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</si>
  <si>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</si>
  <si>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</si>
  <si>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</si>
  <si>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</si>
  <si>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</si>
  <si>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</si>
  <si>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</si>
  <si>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</si>
  <si>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</si>
  <si>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</si>
  <si>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</si>
  <si>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</si>
  <si>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</si>
  <si>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</si>
  <si>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</si>
  <si>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</si>
  <si>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</si>
  <si>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</si>
  <si>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</si>
  <si>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</si>
  <si>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</si>
  <si>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</si>
  <si>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</si>
  <si>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</si>
  <si>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</si>
  <si>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</si>
  <si>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</si>
  <si>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</si>
  <si>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</si>
  <si>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</si>
  <si>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</si>
  <si>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</si>
  <si>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</si>
  <si>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</si>
  <si>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</si>
  <si>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</si>
  <si>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</si>
  <si>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</si>
  <si>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</si>
  <si>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</si>
  <si>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</si>
  <si>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</si>
  <si>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</si>
  <si>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</si>
  <si>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</si>
  <si>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</si>
  <si>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</si>
  <si>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</si>
  <si>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</si>
  <si>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</si>
  <si>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</si>
  <si>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</si>
  <si>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</si>
  <si>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</si>
  <si>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</si>
  <si>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</si>
  <si>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</si>
  <si>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</si>
  <si>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</si>
  <si>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</si>
  <si>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</si>
  <si>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</si>
  <si>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</si>
  <si>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</si>
  <si>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</si>
  <si>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</si>
  <si>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</si>
  <si>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</si>
  <si>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</si>
  <si>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</si>
  <si>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</si>
  <si>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</si>
  <si>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</si>
  <si>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</si>
  <si>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</si>
  <si>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</si>
  <si>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</si>
  <si>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</si>
  <si>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</si>
  <si>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</si>
  <si>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</si>
  <si>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</si>
  <si>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</si>
  <si>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</si>
  <si>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</si>
  <si>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</si>
  <si>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</si>
  <si>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</si>
  <si>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</si>
  <si>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</si>
  <si>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</si>
  <si>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</si>
  <si>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</si>
  <si>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</si>
  <si>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</si>
  <si>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</si>
  <si>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</si>
  <si>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</si>
  <si>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</si>
  <si>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</si>
  <si>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</si>
  <si>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</si>
  <si>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</si>
  <si>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</si>
  <si>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</si>
  <si>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</si>
  <si>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</si>
  <si>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</si>
  <si>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</si>
  <si>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</si>
  <si>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</si>
  <si>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</si>
  <si>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</si>
  <si>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</si>
  <si>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</si>
  <si>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</si>
  <si>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</si>
  <si>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</si>
  <si>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</si>
  <si>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</si>
  <si>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</si>
  <si>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</si>
  <si>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</si>
  <si>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</si>
  <si>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</si>
  <si>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</si>
  <si>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</si>
  <si>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</si>
  <si>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</si>
  <si>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</si>
  <si>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</si>
  <si>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</si>
  <si>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</si>
  <si>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</si>
  <si>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</si>
  <si>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</si>
  <si>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</si>
  <si>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</si>
  <si>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</si>
  <si>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</si>
  <si>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</si>
  <si>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</si>
  <si>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</si>
  <si>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</si>
  <si>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</si>
  <si>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</si>
  <si>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</si>
  <si>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</si>
  <si>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</si>
  <si>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</si>
  <si>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</si>
  <si>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</si>
  <si>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</si>
  <si>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</si>
  <si>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</si>
  <si>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</si>
  <si>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</si>
  <si>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</si>
  <si>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</si>
  <si>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</si>
  <si>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</si>
  <si>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</si>
  <si>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</si>
  <si>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</si>
  <si>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</si>
  <si>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</si>
  <si>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</si>
  <si>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</si>
  <si>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</si>
  <si>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</si>
  <si>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</si>
  <si>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</si>
  <si>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</si>
  <si>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</si>
  <si>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</si>
  <si>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</si>
  <si>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</si>
  <si>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</si>
  <si>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</si>
  <si>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</si>
  <si>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</si>
  <si>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</si>
  <si>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</si>
  <si>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</si>
  <si>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</si>
  <si>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</si>
  <si>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</si>
  <si>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</si>
  <si>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</si>
  <si>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</si>
  <si>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</si>
  <si>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</si>
  <si>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</si>
  <si>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</si>
  <si>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</si>
  <si>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</si>
  <si>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</si>
  <si>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</si>
  <si>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</si>
  <si>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</si>
  <si>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</si>
  <si>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</si>
  <si>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</si>
  <si>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</si>
  <si>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</si>
  <si>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</si>
  <si>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</si>
  <si>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</si>
  <si>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</si>
  <si>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</si>
  <si>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</si>
  <si>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</si>
  <si>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</si>
  <si>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</si>
  <si>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</si>
  <si>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</si>
  <si>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</si>
  <si>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</si>
  <si>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</si>
  <si>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</si>
  <si>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</si>
  <si>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</si>
  <si>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</si>
  <si>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</si>
  <si>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</si>
  <si>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</si>
  <si>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</si>
  <si>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</si>
  <si>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</si>
  <si>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</si>
  <si>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</si>
  <si>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</si>
  <si>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</si>
  <si>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</si>
  <si>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</si>
  <si>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</si>
  <si>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</si>
  <si>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</si>
  <si>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</si>
  <si>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</si>
  <si>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</si>
  <si>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</si>
  <si>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</si>
  <si>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</si>
  <si>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</si>
  <si>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</si>
  <si>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</si>
  <si>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</si>
  <si>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</si>
  <si>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</si>
  <si>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</si>
  <si>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</si>
  <si>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</si>
  <si>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</si>
  <si>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</si>
  <si>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</si>
  <si>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</si>
  <si>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</si>
  <si>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</si>
  <si>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</si>
  <si>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</si>
  <si>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</si>
  <si>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</si>
  <si>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</si>
  <si>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</si>
  <si>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</si>
  <si>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</si>
  <si>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</si>
  <si>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</si>
  <si>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</si>
  <si>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</si>
  <si>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</si>
  <si>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</si>
  <si>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</si>
  <si>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</si>
  <si>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</si>
  <si>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</si>
  <si>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</si>
  <si>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</si>
  <si>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</si>
  <si>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</si>
  <si>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</si>
  <si>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</si>
  <si>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</si>
  <si>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</si>
  <si>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</si>
  <si>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</si>
  <si>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</si>
  <si>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</si>
  <si>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</si>
  <si>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</si>
  <si>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</si>
  <si>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</si>
  <si>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</si>
  <si>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</si>
  <si>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</si>
  <si>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</si>
  <si>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</si>
  <si>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</si>
  <si>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</si>
  <si>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</si>
  <si>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</si>
  <si>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</si>
  <si>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</si>
  <si>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</si>
  <si>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</si>
  <si>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</si>
  <si>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</si>
  <si>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</si>
  <si>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</si>
  <si>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</si>
  <si>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</si>
  <si>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</si>
  <si>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</si>
  <si>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</si>
  <si>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</si>
  <si>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</si>
  <si>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</si>
  <si>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</si>
  <si>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</si>
  <si>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</si>
  <si>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</si>
  <si>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</si>
  <si>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</si>
  <si>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</si>
  <si>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</si>
  <si>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</si>
  <si>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</si>
  <si>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</si>
  <si>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</si>
  <si>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</si>
  <si>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</si>
  <si>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</si>
  <si>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</si>
  <si>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</si>
  <si>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</si>
  <si>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</si>
  <si>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</si>
  <si>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</si>
  <si>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</si>
  <si>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</si>
  <si>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</si>
  <si>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</si>
  <si>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</si>
  <si>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</si>
  <si>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</si>
  <si>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</si>
  <si>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</si>
  <si>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</si>
  <si>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</si>
  <si>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</si>
  <si>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</si>
  <si>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</si>
  <si>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</si>
  <si>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</si>
  <si>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</si>
  <si>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</si>
  <si>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</si>
  <si>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</si>
  <si>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</si>
  <si>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</si>
  <si>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</si>
  <si>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</si>
  <si>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</si>
  <si>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</si>
  <si>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</si>
  <si>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</si>
  <si>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</si>
  <si>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</si>
  <si>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</si>
  <si>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</si>
  <si>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</si>
  <si>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</si>
  <si>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</si>
  <si>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</si>
  <si>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</si>
  <si>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</si>
  <si>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</si>
  <si>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</si>
  <si>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</si>
  <si>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</si>
  <si>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</si>
  <si>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</si>
  <si>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</si>
  <si>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</si>
  <si>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</si>
  <si>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</si>
  <si>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</si>
  <si>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</si>
  <si>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</si>
  <si>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</si>
  <si>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</si>
  <si>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</si>
  <si>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</si>
  <si>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</si>
  <si>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</si>
  <si>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</si>
  <si>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</si>
  <si>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</si>
  <si>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</si>
  <si>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</si>
  <si>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</si>
  <si>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</si>
  <si>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</si>
  <si>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</si>
  <si>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</si>
  <si>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</si>
  <si>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</si>
  <si>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</si>
  <si>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</si>
  <si>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</si>
  <si>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</si>
  <si>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</si>
  <si>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</si>
  <si>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</si>
  <si>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</si>
  <si>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</si>
  <si>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</si>
  <si>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</si>
  <si>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</si>
  <si>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</si>
  <si>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</si>
  <si>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</si>
  <si>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</si>
  <si>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</si>
  <si>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</si>
  <si>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</si>
  <si>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</si>
  <si>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</si>
  <si>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</si>
  <si>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</si>
  <si>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</si>
  <si>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</si>
  <si>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</si>
  <si>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</si>
  <si>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</si>
  <si>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</si>
  <si>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</si>
  <si>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</si>
  <si>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</si>
  <si>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</si>
  <si>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</si>
  <si>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</si>
  <si>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</si>
  <si>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</si>
  <si>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</si>
  <si>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</si>
  <si>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</si>
  <si>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</si>
  <si>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</si>
  <si>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</si>
  <si>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</si>
  <si>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</si>
  <si>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</si>
  <si>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</si>
  <si>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</si>
  <si>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</si>
  <si>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</si>
  <si>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</si>
  <si>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</si>
  <si>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</si>
  <si>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</si>
  <si>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</si>
  <si>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</si>
  <si>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</si>
  <si>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</si>
  <si>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</si>
  <si>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</si>
  <si>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</si>
  <si>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</si>
  <si>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</si>
  <si>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</si>
  <si>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</si>
  <si>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</si>
  <si>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</si>
  <si>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</si>
  <si>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</si>
  <si>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</si>
  <si>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</si>
  <si>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</si>
  <si>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</si>
  <si>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</si>
  <si>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</si>
  <si>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</si>
  <si>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</si>
  <si>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</si>
  <si>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</si>
  <si>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</si>
  <si>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</si>
  <si>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</si>
  <si>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</si>
  <si>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</si>
  <si>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</si>
  <si>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</si>
  <si>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</si>
  <si>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</si>
  <si>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</si>
  <si>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</si>
  <si>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</si>
  <si>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</si>
  <si>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</si>
  <si>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</si>
  <si>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</si>
  <si>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</si>
  <si>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</si>
  <si>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</si>
  <si>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</si>
  <si>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</si>
  <si>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</si>
  <si>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</si>
  <si>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</si>
  <si>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</si>
  <si>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</si>
  <si>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</si>
  <si>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</si>
  <si>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</si>
  <si>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</si>
  <si>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</si>
  <si>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</si>
  <si>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</si>
  <si>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</si>
  <si>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</si>
  <si>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</si>
  <si>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</si>
  <si>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</si>
  <si>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</si>
  <si>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</si>
  <si>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</si>
  <si>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</si>
  <si>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</si>
  <si>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</si>
  <si>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</si>
  <si>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</si>
  <si>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</si>
  <si>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</si>
  <si>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</si>
  <si>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</si>
  <si>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</si>
  <si>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</si>
  <si>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</si>
  <si>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</si>
  <si>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</si>
  <si>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</si>
  <si>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</si>
  <si>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</si>
  <si>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</si>
  <si>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</si>
  <si>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</si>
  <si>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</si>
  <si>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</si>
  <si>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</si>
  <si>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</si>
  <si>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</si>
  <si>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</si>
  <si>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</si>
  <si>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</si>
  <si>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</si>
  <si>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</si>
  <si>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</si>
  <si>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</si>
  <si>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</si>
  <si>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</si>
  <si>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</si>
  <si>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</si>
  <si>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</si>
  <si>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</si>
  <si>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</si>
  <si>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</si>
  <si>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</si>
  <si>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</si>
  <si>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</si>
  <si>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</si>
  <si>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</si>
  <si>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</si>
  <si>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</si>
  <si>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</si>
  <si>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</si>
  <si>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</si>
  <si>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</si>
  <si>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</si>
  <si>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</si>
  <si>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</si>
  <si>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</si>
  <si>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</si>
  <si>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</si>
  <si>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</si>
  <si>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</si>
  <si>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</si>
  <si>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</si>
  <si>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</si>
  <si>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</si>
  <si>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</si>
  <si>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</si>
  <si>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</si>
  <si>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</si>
  <si>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</si>
  <si>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</si>
  <si>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</si>
  <si>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</si>
  <si>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</si>
  <si>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</si>
  <si>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</si>
  <si>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</si>
  <si>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</si>
  <si>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</si>
  <si>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</si>
  <si>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</si>
  <si>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</si>
  <si>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</si>
  <si>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</si>
  <si>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</si>
  <si>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</si>
  <si>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</si>
  <si>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</si>
  <si>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</si>
  <si>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</si>
  <si>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</si>
  <si>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</si>
  <si>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</si>
  <si>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</si>
  <si>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</si>
  <si>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</si>
  <si>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</si>
  <si>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</si>
  <si>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</si>
  <si>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</si>
  <si>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</si>
  <si>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</si>
  <si>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</si>
  <si>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</si>
  <si>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</si>
  <si>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</si>
  <si>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</si>
  <si>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</si>
  <si>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</si>
  <si>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</si>
  <si>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</si>
  <si>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</si>
  <si>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</si>
  <si>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</si>
  <si>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</si>
  <si>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</si>
  <si>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</si>
  <si>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</si>
  <si>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</si>
  <si>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</si>
  <si>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</si>
  <si>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</si>
  <si>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</si>
  <si>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</si>
  <si>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</si>
  <si>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</si>
  <si>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</si>
  <si>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</si>
  <si>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</si>
  <si>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</si>
  <si>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</si>
  <si>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</si>
  <si>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</si>
  <si>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</si>
  <si>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</si>
  <si>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</si>
  <si>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</si>
  <si>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</si>
  <si>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</si>
  <si>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</si>
  <si>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</si>
  <si>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</si>
  <si>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</si>
  <si>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</si>
  <si>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</si>
  <si>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</si>
  <si>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</si>
  <si>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</si>
  <si>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</si>
  <si>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</si>
  <si>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</si>
  <si>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</si>
  <si>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</si>
  <si>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</si>
  <si>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</si>
  <si>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</si>
  <si>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</si>
  <si>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</si>
  <si>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</si>
  <si>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</si>
  <si>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</si>
  <si>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</si>
  <si>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</si>
  <si>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</si>
  <si>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</si>
  <si>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</si>
  <si>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</si>
  <si>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</si>
  <si>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</si>
  <si>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</si>
  <si>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</si>
  <si>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</si>
  <si>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</si>
  <si>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</si>
  <si>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</si>
  <si>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</si>
  <si>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</si>
  <si>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</si>
  <si>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</si>
  <si>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</si>
  <si>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</si>
  <si>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</si>
  <si>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</si>
  <si>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</si>
  <si>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</si>
  <si>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</si>
  <si>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</si>
  <si>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</si>
  <si>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</si>
  <si>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</si>
  <si>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</si>
  <si>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</si>
  <si>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</si>
  <si>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</si>
  <si>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</si>
  <si>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</si>
  <si>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</si>
  <si>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</si>
  <si>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</si>
  <si>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</si>
  <si>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</si>
  <si>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</si>
  <si>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</si>
  <si>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</si>
  <si>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</si>
  <si>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</si>
  <si>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</si>
  <si>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</si>
  <si>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</si>
  <si>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</si>
  <si>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</si>
  <si>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</si>
  <si>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</si>
  <si>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</si>
  <si>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</si>
  <si>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</si>
  <si>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</si>
  <si>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</si>
  <si>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</si>
  <si>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</si>
  <si>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</si>
  <si>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</si>
  <si>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</si>
  <si>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</si>
  <si>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</si>
  <si>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</si>
  <si>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</si>
  <si>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</si>
  <si>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</si>
  <si>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</si>
  <si>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</si>
  <si>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</si>
  <si>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</si>
  <si>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</si>
  <si>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</si>
  <si>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</si>
  <si>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</si>
  <si>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</si>
  <si>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</si>
  <si>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</si>
  <si>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</si>
  <si>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</si>
  <si>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</si>
  <si>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</si>
  <si>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</si>
  <si>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</si>
  <si>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</si>
  <si>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</si>
  <si>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</si>
  <si>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</si>
  <si>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</si>
  <si>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</si>
  <si>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</si>
  <si>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</si>
  <si>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</si>
  <si>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</si>
  <si>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</si>
  <si>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</si>
  <si>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</si>
  <si>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</si>
  <si>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</si>
  <si>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</si>
  <si>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</si>
  <si>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</si>
  <si>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</si>
  <si>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</si>
  <si>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</si>
  <si>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</si>
  <si>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</si>
  <si>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</si>
  <si>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</si>
  <si>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</si>
  <si>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</si>
  <si>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</si>
  <si>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</si>
  <si>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</si>
  <si>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</si>
  <si>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</si>
  <si>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</si>
  <si>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</si>
  <si>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</si>
  <si>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</si>
  <si>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</si>
  <si>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</si>
  <si>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</si>
  <si>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</si>
  <si>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</si>
  <si>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</si>
  <si>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</si>
  <si>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</si>
  <si>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</si>
  <si>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</si>
  <si>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</si>
  <si>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</si>
  <si>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</si>
  <si>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</si>
  <si>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</si>
  <si>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</si>
  <si>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</si>
  <si>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</si>
  <si>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</si>
  <si>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</si>
  <si>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</si>
  <si>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</si>
  <si>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</si>
  <si>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</si>
  <si>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</si>
  <si>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</si>
  <si>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</si>
  <si>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</si>
  <si>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</si>
  <si>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</si>
  <si>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</si>
  <si>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</si>
  <si>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</si>
  <si>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</si>
  <si>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</si>
  <si>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</si>
  <si>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</si>
  <si>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</si>
  <si>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</si>
  <si>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</si>
  <si>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</si>
  <si>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</si>
  <si>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</si>
  <si>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</si>
  <si>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</si>
  <si>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</si>
  <si>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</si>
  <si>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</si>
  <si>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</si>
  <si>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</si>
  <si>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</si>
  <si>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</si>
  <si>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</si>
  <si>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</si>
  <si>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</si>
  <si>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</si>
  <si>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</si>
  <si>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</si>
  <si>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</si>
  <si>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</si>
  <si>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</si>
  <si>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</si>
  <si>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</si>
  <si>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</si>
  <si>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</si>
  <si>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</si>
  <si>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</si>
  <si>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</si>
  <si>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</si>
  <si>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</si>
  <si>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</si>
  <si>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</si>
  <si>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</si>
  <si>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</si>
  <si>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</si>
  <si>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</si>
  <si>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</si>
  <si>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</si>
  <si>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</si>
  <si>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</si>
  <si>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</si>
  <si>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</si>
  <si>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</si>
  <si>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</si>
  <si>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</si>
  <si>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</si>
  <si>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</si>
  <si>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</si>
  <si>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</si>
  <si>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</si>
  <si>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</si>
  <si>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</si>
  <si>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</si>
  <si>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</si>
  <si>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</si>
  <si>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</si>
  <si>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</si>
  <si>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</si>
  <si>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</si>
  <si>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</si>
  <si>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</si>
  <si>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</si>
  <si>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</si>
  <si>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</si>
  <si>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</si>
  <si>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</si>
  <si>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</si>
  <si>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</si>
  <si>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</si>
  <si>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</si>
  <si>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</si>
  <si>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</si>
  <si>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</si>
  <si>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</si>
  <si>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</si>
  <si>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</si>
  <si>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</si>
  <si>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</si>
  <si>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</si>
  <si>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</si>
  <si>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</si>
  <si>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</si>
  <si>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</si>
  <si>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</si>
  <si>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</si>
  <si>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</si>
  <si>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</si>
  <si>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</si>
  <si>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</si>
  <si>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</si>
  <si>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</si>
  <si>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</si>
  <si>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</si>
  <si>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</si>
  <si>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</si>
  <si>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</si>
  <si>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</si>
  <si>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</si>
  <si>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</si>
  <si>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</si>
  <si>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</si>
  <si>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</si>
  <si>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</si>
  <si>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</si>
  <si>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</si>
  <si>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</si>
  <si>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</si>
  <si>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</si>
  <si>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</si>
  <si>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</si>
  <si>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</si>
  <si>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</si>
  <si>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</si>
  <si>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</si>
  <si>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</si>
  <si>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</si>
  <si>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</si>
  <si>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</si>
  <si>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</si>
  <si>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</si>
  <si>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</si>
  <si>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</si>
  <si>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</si>
  <si>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</si>
  <si>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</si>
  <si>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</si>
  <si>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</si>
  <si>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</si>
  <si>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</si>
  <si>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</si>
  <si>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</si>
  <si>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</si>
  <si>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</si>
  <si>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</si>
  <si>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</si>
  <si>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</si>
  <si>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</si>
  <si>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</si>
  <si>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</si>
  <si>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</si>
  <si>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</si>
  <si>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</si>
  <si>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</si>
  <si>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</si>
  <si>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</si>
  <si>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</si>
  <si>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</si>
  <si>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</si>
  <si>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</si>
  <si>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</si>
  <si>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</si>
  <si>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</si>
  <si>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</si>
  <si>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</si>
  <si>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</si>
  <si>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</si>
  <si>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</si>
  <si>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</si>
  <si>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</si>
  <si>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</si>
  <si>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</si>
  <si>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</si>
  <si>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</si>
  <si>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</si>
  <si>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</si>
  <si>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</si>
  <si>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</si>
  <si>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</si>
  <si>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</si>
  <si>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</si>
  <si>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</si>
  <si>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</si>
  <si>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</si>
  <si>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</si>
  <si>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</si>
  <si>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</si>
  <si>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</si>
  <si>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</si>
  <si>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</si>
  <si>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</si>
  <si>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</si>
  <si>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</si>
  <si>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</si>
  <si>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</si>
  <si>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</si>
  <si>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</si>
  <si>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</si>
  <si>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</si>
  <si>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</si>
  <si>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</si>
  <si>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</si>
  <si>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</si>
  <si>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</si>
  <si>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</si>
  <si>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</si>
  <si>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</si>
  <si>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</si>
  <si>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</si>
  <si>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</si>
  <si>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</si>
  <si>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</si>
  <si>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</si>
  <si>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</si>
  <si>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</si>
  <si>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</si>
  <si>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</si>
  <si>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</si>
  <si>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</si>
  <si>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</si>
  <si>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</si>
  <si>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</si>
  <si>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</si>
  <si>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</si>
  <si>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</si>
  <si>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</si>
  <si>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</si>
  <si>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</si>
  <si>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</si>
  <si>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</si>
  <si>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</si>
  <si>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</si>
  <si>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</si>
  <si>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</si>
  <si>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</si>
  <si>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</si>
  <si>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</si>
  <si>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</si>
  <si>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</si>
  <si>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</si>
  <si>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</si>
  <si>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</si>
  <si>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</si>
  <si>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</si>
  <si>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</si>
  <si>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</si>
  <si>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</si>
  <si>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</si>
  <si>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</si>
  <si>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</si>
  <si>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</si>
  <si>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</si>
  <si>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</si>
  <si>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</si>
  <si>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</si>
  <si>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</si>
  <si>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</si>
  <si>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</si>
  <si>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</si>
  <si>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</si>
  <si>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</si>
  <si>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</si>
  <si>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</si>
  <si>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</si>
  <si>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</si>
  <si>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</si>
  <si>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</si>
  <si>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</si>
  <si>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</si>
  <si>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</si>
  <si>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</si>
  <si>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</si>
  <si>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</si>
  <si>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</si>
  <si>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</si>
  <si>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</si>
  <si>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</si>
  <si>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</si>
  <si>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</si>
  <si>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</si>
  <si>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</si>
  <si>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</si>
  <si>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</si>
  <si>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</si>
  <si>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</si>
  <si>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</si>
  <si>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</si>
  <si>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</si>
  <si>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</si>
  <si>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</si>
  <si>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</si>
  <si>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</si>
  <si>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</si>
  <si>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</si>
  <si>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</si>
  <si>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</si>
  <si>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</si>
  <si>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</si>
  <si>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</si>
  <si>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</si>
  <si>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</si>
  <si>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</si>
  <si>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</si>
  <si>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</si>
  <si>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</si>
  <si>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</si>
  <si>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</si>
  <si>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</si>
  <si>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</si>
  <si>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</si>
  <si>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</si>
  <si>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</si>
  <si>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</si>
  <si>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</si>
  <si>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</si>
  <si>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</si>
  <si>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</si>
  <si>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</si>
  <si>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</si>
  <si>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</si>
  <si>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</si>
  <si>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</si>
  <si>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</si>
  <si>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</si>
  <si>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</si>
  <si>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</si>
  <si>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</si>
  <si>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</si>
  <si>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</si>
  <si>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</si>
  <si>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</si>
  <si>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</si>
  <si>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</si>
  <si>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</si>
  <si>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</si>
  <si>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</si>
  <si>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</si>
  <si>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</si>
  <si>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</si>
  <si>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</si>
  <si>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</si>
  <si>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</si>
  <si>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</si>
  <si>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</si>
  <si>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</si>
  <si>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</si>
  <si>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</si>
  <si>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</si>
  <si>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</si>
  <si>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</si>
  <si>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</si>
  <si>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</si>
  <si>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</si>
  <si>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</si>
  <si>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</si>
  <si>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</si>
  <si>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</si>
  <si>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</si>
  <si>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</si>
  <si>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</si>
  <si>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</si>
  <si>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</si>
  <si>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</si>
  <si>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</si>
  <si>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</si>
  <si>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</si>
  <si>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</si>
  <si>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</si>
  <si>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</si>
  <si>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</si>
  <si>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</si>
  <si>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</si>
  <si>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</si>
  <si>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</si>
  <si>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</si>
  <si>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</si>
  <si>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</si>
  <si>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</si>
  <si>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</si>
  <si>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</si>
  <si>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</si>
  <si>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</si>
  <si>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</si>
  <si>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</si>
  <si>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</si>
  <si>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</si>
  <si>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</si>
  <si>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</si>
  <si>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</si>
  <si>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</si>
  <si>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</si>
  <si>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</si>
  <si>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</si>
  <si>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</si>
  <si>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</si>
  <si>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</si>
  <si>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</si>
  <si>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</si>
  <si>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</si>
  <si>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</si>
  <si>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</si>
  <si>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</si>
  <si>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</si>
  <si>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</si>
  <si>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</si>
  <si>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</si>
  <si>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</si>
  <si>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</si>
  <si>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</si>
  <si>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</si>
  <si>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</si>
  <si>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</si>
  <si>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</si>
  <si>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</si>
  <si>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</si>
  <si>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</si>
  <si>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</si>
  <si>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</si>
  <si>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</si>
  <si>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</si>
  <si>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</si>
  <si>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</si>
  <si>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</si>
  <si>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</si>
  <si>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</si>
  <si>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</si>
  <si>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</si>
  <si>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</si>
  <si>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</si>
  <si>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</si>
  <si>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</si>
  <si>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</si>
  <si>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</si>
  <si>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</si>
  <si>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</si>
  <si>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</si>
  <si>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</si>
  <si>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</si>
  <si>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</si>
  <si>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</si>
  <si>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</si>
  <si>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</si>
  <si>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</si>
  <si>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</si>
  <si>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</si>
  <si>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</si>
  <si>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</si>
  <si>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</si>
  <si>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</si>
  <si>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</si>
  <si>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</si>
  <si>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</si>
  <si>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</si>
  <si>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</si>
  <si>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</si>
  <si>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</si>
  <si>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</si>
  <si>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</si>
  <si>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</si>
  <si>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</si>
  <si>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</si>
  <si>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</si>
  <si>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</si>
  <si>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</si>
  <si>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</si>
  <si>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</si>
  <si>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</si>
  <si>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</si>
  <si>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</si>
  <si>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</si>
  <si>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</si>
  <si>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</si>
  <si>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</si>
  <si>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</si>
  <si>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</si>
  <si>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</si>
  <si>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</si>
  <si>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</si>
  <si>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</si>
  <si>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</si>
  <si>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</si>
  <si>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</si>
  <si>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</si>
  <si>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</si>
  <si>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</si>
  <si>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</si>
  <si>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</si>
  <si>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</si>
  <si>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</si>
  <si>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</si>
  <si>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</si>
  <si>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</si>
  <si>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</si>
  <si>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</si>
  <si>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</si>
  <si>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</si>
  <si>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</si>
  <si>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</si>
  <si>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</si>
  <si>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</si>
  <si>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</si>
  <si>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</si>
  <si>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</si>
  <si>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</si>
  <si>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</si>
  <si>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</si>
  <si>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</si>
  <si>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</si>
  <si>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</si>
  <si>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</si>
  <si>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</si>
  <si>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</si>
  <si>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</si>
  <si>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</si>
  <si>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</si>
  <si>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</si>
  <si>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</si>
  <si>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</si>
  <si>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</si>
  <si>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</si>
  <si>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</si>
  <si>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</si>
  <si>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</si>
  <si>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</si>
  <si>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</si>
  <si>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</si>
  <si>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</si>
  <si>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</si>
  <si>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</si>
  <si>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</si>
  <si>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</si>
  <si>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</si>
  <si>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</si>
  <si>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</si>
  <si>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</si>
  <si>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</si>
  <si>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</si>
  <si>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</si>
  <si>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</si>
  <si>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</si>
  <si>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</si>
  <si>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</si>
  <si>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</si>
  <si>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</si>
  <si>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</si>
  <si>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</si>
  <si>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</si>
  <si>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</si>
  <si>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</si>
  <si>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</si>
  <si>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</si>
  <si>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</si>
  <si>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</si>
  <si>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</si>
  <si>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</si>
  <si>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</si>
  <si>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</si>
  <si>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</si>
  <si>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</si>
  <si>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</si>
  <si>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</si>
  <si>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</si>
  <si>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</si>
  <si>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</si>
  <si>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</si>
  <si>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</si>
  <si>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</si>
  <si>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</si>
  <si>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</si>
  <si>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</si>
  <si>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</si>
  <si>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</si>
  <si>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</si>
  <si>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</si>
  <si>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</si>
  <si>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</si>
  <si>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</si>
  <si>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</si>
  <si>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</si>
  <si>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</si>
  <si>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</si>
  <si>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</si>
  <si>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</si>
  <si>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</si>
  <si>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</si>
  <si>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</si>
  <si>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</si>
  <si>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</si>
  <si>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</si>
  <si>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</si>
  <si>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</si>
  <si>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</si>
  <si>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</si>
  <si>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</si>
  <si>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</si>
  <si>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</si>
  <si>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</si>
  <si>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</si>
  <si>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</si>
  <si>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</si>
  <si>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</si>
  <si>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</si>
  <si>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</si>
  <si>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</si>
  <si>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</si>
  <si>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</si>
  <si>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</si>
  <si>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</si>
  <si>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</si>
  <si>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</si>
  <si>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</si>
  <si>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</si>
  <si>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</si>
  <si>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</si>
  <si>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</si>
  <si>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</si>
  <si>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</si>
  <si>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</si>
  <si>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</si>
  <si>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</si>
  <si>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</si>
  <si>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</si>
  <si>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</si>
  <si>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</si>
  <si>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</si>
  <si>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</si>
  <si>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</si>
  <si>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</si>
  <si>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</si>
  <si>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</si>
  <si>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</si>
  <si>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</si>
  <si>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</si>
  <si>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</si>
  <si>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</si>
  <si>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</si>
  <si>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</si>
  <si>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</si>
  <si>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</si>
  <si>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</si>
  <si>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</si>
  <si>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</si>
  <si>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</si>
  <si>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</si>
  <si>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</si>
  <si>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</si>
  <si>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</si>
  <si>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</si>
  <si>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</si>
  <si>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</si>
  <si>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</si>
  <si>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</si>
  <si>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</si>
  <si>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</si>
  <si>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</si>
  <si>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</si>
  <si>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</si>
  <si>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</si>
  <si>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</si>
  <si>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</si>
  <si>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</si>
  <si>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</si>
  <si>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</si>
  <si>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</si>
  <si>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</si>
  <si>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</si>
  <si>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</si>
  <si>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</si>
  <si>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</si>
  <si>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</si>
  <si>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</si>
  <si>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</si>
  <si>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</si>
  <si>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</si>
  <si>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</si>
  <si>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</si>
  <si>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</si>
  <si>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</si>
  <si>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</si>
  <si>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</si>
  <si>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</si>
  <si>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</si>
  <si>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</si>
  <si>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</si>
  <si>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</si>
  <si>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</si>
  <si>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</si>
  <si>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</si>
  <si>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</si>
  <si>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</si>
  <si>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</si>
  <si>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</si>
  <si>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</si>
  <si>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</si>
  <si>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</si>
  <si>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</si>
  <si>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</si>
  <si>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</si>
  <si>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</si>
  <si>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</si>
  <si>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</si>
  <si>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</si>
  <si>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</si>
  <si>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</si>
  <si>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</si>
  <si>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</si>
  <si>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</si>
  <si>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</si>
  <si>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</si>
  <si>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</si>
  <si>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</si>
  <si>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</si>
  <si>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</si>
  <si>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</si>
  <si>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</si>
  <si>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</si>
  <si>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</si>
  <si>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</si>
  <si>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</si>
  <si>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</si>
  <si>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</si>
  <si>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</si>
  <si>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</si>
  <si>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</si>
  <si>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</si>
  <si>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</si>
  <si>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</si>
  <si>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</si>
  <si>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</si>
  <si>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</si>
  <si>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</si>
  <si>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</si>
  <si>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</si>
  <si>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</si>
  <si>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</si>
  <si>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</si>
  <si>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</si>
  <si>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</si>
  <si>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</si>
  <si>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</si>
  <si>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</si>
  <si>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</si>
  <si>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</si>
  <si>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</si>
  <si>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</si>
  <si>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</si>
  <si>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</si>
  <si>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</si>
  <si>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</si>
  <si>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</si>
  <si>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</si>
  <si>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</si>
  <si>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</si>
  <si>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</si>
  <si>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</si>
  <si>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</si>
  <si>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</si>
  <si>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</si>
  <si>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</si>
  <si>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</si>
  <si>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</si>
  <si>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</si>
  <si>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</si>
  <si>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</si>
  <si>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</si>
  <si>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</si>
  <si>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</si>
  <si>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</si>
  <si>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</si>
  <si>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</si>
  <si>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</si>
  <si>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</si>
  <si>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</si>
  <si>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</si>
  <si>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</si>
  <si>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</si>
  <si>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</si>
  <si>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</si>
  <si>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</si>
  <si>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</si>
  <si>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</si>
  <si>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</si>
  <si>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</si>
  <si>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</si>
  <si>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</si>
  <si>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</si>
  <si>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</si>
  <si>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</si>
  <si>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</si>
  <si>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</si>
  <si>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</si>
  <si>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</si>
  <si>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</si>
  <si>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</si>
  <si>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</si>
  <si>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</si>
  <si>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</si>
  <si>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</si>
  <si>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</si>
  <si>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</si>
  <si>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</si>
  <si>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</si>
  <si>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</si>
  <si>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</si>
  <si>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</si>
  <si>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</si>
  <si>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</si>
  <si>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</si>
  <si>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</si>
  <si>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</si>
  <si>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</si>
  <si>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</si>
  <si>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</si>
  <si>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</si>
  <si>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</si>
  <si>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</si>
  <si>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</si>
  <si>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</si>
  <si>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</si>
  <si>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</si>
  <si>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</si>
  <si>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</si>
  <si>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</si>
  <si>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</si>
  <si>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</si>
  <si>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</si>
  <si>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</si>
  <si>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</si>
  <si>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</si>
  <si>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</si>
  <si>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</si>
  <si>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</si>
  <si>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</si>
  <si>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</si>
  <si>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</si>
  <si>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</si>
  <si>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</si>
  <si>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</si>
  <si>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</si>
  <si>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</si>
  <si>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</si>
  <si>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</si>
  <si>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</si>
  <si>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</si>
  <si>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</si>
  <si>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</si>
  <si>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</si>
  <si>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</si>
  <si>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</si>
  <si>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</si>
  <si>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</si>
  <si>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</si>
  <si>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</si>
  <si>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</si>
  <si>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</si>
  <si>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</si>
  <si>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</si>
  <si>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</si>
  <si>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</si>
  <si>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</si>
  <si>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</si>
  <si>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</si>
  <si>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</si>
  <si>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</si>
  <si>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</si>
  <si>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</si>
  <si>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</si>
  <si>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</si>
  <si>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</si>
  <si>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</si>
  <si>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</si>
  <si>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</si>
  <si>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</si>
  <si>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</si>
  <si>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</si>
  <si>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</si>
  <si>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</si>
  <si>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</si>
  <si>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</si>
  <si>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</si>
  <si>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</si>
  <si>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</si>
  <si>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</si>
  <si>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</si>
  <si>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</si>
  <si>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</si>
  <si>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</si>
  <si>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</si>
  <si>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</si>
  <si>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</si>
  <si>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</si>
  <si>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</si>
  <si>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</si>
  <si>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</si>
  <si>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</si>
  <si>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</si>
  <si>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</si>
  <si>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</si>
  <si>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</si>
  <si>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</si>
  <si>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</si>
  <si>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</si>
  <si>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</si>
  <si>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</si>
  <si>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</si>
  <si>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</si>
  <si>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</si>
  <si>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</si>
  <si>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</si>
  <si>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</si>
  <si>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</si>
  <si>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</si>
  <si>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</si>
  <si>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</si>
  <si>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</si>
  <si>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</si>
  <si>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</si>
  <si>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</si>
  <si>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</si>
  <si>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</si>
  <si>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</si>
  <si>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</si>
  <si>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</si>
  <si>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</si>
  <si>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</si>
  <si>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</si>
  <si>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</si>
  <si>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</si>
  <si>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</si>
  <si>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</si>
  <si>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</si>
  <si>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</si>
  <si>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</si>
  <si>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</si>
  <si>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</si>
  <si>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</si>
  <si>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</si>
  <si>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</si>
  <si>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</si>
  <si>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</si>
  <si>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</si>
  <si>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</si>
  <si>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</si>
  <si>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</si>
  <si>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</si>
  <si>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</si>
  <si>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</si>
  <si>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</si>
  <si>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</si>
  <si>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</si>
  <si>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</si>
  <si>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</si>
  <si>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</si>
  <si>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</si>
  <si>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</si>
  <si>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</si>
  <si>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</si>
  <si>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</si>
  <si>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</si>
  <si>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</si>
  <si>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</si>
  <si>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</si>
  <si>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</si>
  <si>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</si>
  <si>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</si>
  <si>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</si>
  <si>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</si>
  <si>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</si>
  <si>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</si>
  <si>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</si>
  <si>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</si>
  <si>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</si>
  <si>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</si>
  <si>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</si>
  <si>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</si>
  <si>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</si>
  <si>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</si>
  <si>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</si>
  <si>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</si>
  <si>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</si>
  <si>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</si>
  <si>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</si>
  <si>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</si>
  <si>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</si>
  <si>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</si>
  <si>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</si>
  <si>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</si>
  <si>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</si>
  <si>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</si>
  <si>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</si>
  <si>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</si>
  <si>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</si>
  <si>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</si>
  <si>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</si>
  <si>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</si>
  <si>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</si>
  <si>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</si>
  <si>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</si>
  <si>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</si>
  <si>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</si>
  <si>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</si>
  <si>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</si>
  <si>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</si>
  <si>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</si>
  <si>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</si>
  <si>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</si>
  <si>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</si>
  <si>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</si>
  <si>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</si>
  <si>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</si>
  <si>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</si>
  <si>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</si>
  <si>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</si>
  <si>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</si>
  <si>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</si>
  <si>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</si>
  <si>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</si>
  <si>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</si>
  <si>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</si>
  <si>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</si>
  <si>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</si>
  <si>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</si>
  <si>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</si>
  <si>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</si>
  <si>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</si>
  <si>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</si>
  <si>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</si>
  <si>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</si>
  <si>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</si>
  <si>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</si>
  <si>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</si>
  <si>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</si>
  <si>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</si>
  <si>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</si>
  <si>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</si>
  <si>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</si>
  <si>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</si>
  <si>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</si>
  <si>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</si>
  <si>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</si>
  <si>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</si>
  <si>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</si>
  <si>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</si>
  <si>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</si>
  <si>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</si>
  <si>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</si>
  <si>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</si>
  <si>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</si>
  <si>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</si>
  <si>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</si>
  <si>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</si>
  <si>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</si>
  <si>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</si>
  <si>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</si>
  <si>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</si>
  <si>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</si>
  <si>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</si>
  <si>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</si>
  <si>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</si>
  <si>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</si>
  <si>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</si>
  <si>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</si>
  <si>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</si>
  <si>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</si>
  <si>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</si>
  <si>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</si>
  <si>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</si>
  <si>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</si>
  <si>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</si>
  <si>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</si>
  <si>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</si>
  <si>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</si>
  <si>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</si>
  <si>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</si>
  <si>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</si>
  <si>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</si>
  <si>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</si>
  <si>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</si>
  <si>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</si>
  <si>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</si>
  <si>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</si>
  <si>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</si>
  <si>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</si>
  <si>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</si>
  <si>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</si>
  <si>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</si>
  <si>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</si>
  <si>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</si>
  <si>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</si>
  <si>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</si>
  <si>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</si>
  <si>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</si>
  <si>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</si>
  <si>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</si>
  <si>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</si>
  <si>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</si>
  <si>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</si>
  <si>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</si>
  <si>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</si>
  <si>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</si>
  <si>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</si>
  <si>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</si>
  <si>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</si>
  <si>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</si>
  <si>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</si>
  <si>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</si>
  <si>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</si>
  <si>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</si>
  <si>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</si>
  <si>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</si>
  <si>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</si>
  <si>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</si>
  <si>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</si>
  <si>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</si>
  <si>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</si>
  <si>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</si>
  <si>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</si>
  <si>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</si>
  <si>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</si>
  <si>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</si>
  <si>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</si>
  <si>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</si>
  <si>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</si>
  <si>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</si>
  <si>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</si>
  <si>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</si>
  <si>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</si>
  <si>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</si>
  <si>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</si>
  <si>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</si>
  <si>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</si>
  <si>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</si>
  <si>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</si>
  <si>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</si>
  <si>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</si>
  <si>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</si>
  <si>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</si>
  <si>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</si>
  <si>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</si>
  <si>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</si>
  <si>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</si>
  <si>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</si>
  <si>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</si>
  <si>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</si>
  <si>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</si>
  <si>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</si>
  <si>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</si>
  <si>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</si>
  <si>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</si>
  <si>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</si>
  <si>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</si>
  <si>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</si>
  <si>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</si>
  <si>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</si>
  <si>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</si>
  <si>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</si>
  <si>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</si>
  <si>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</si>
  <si>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</si>
  <si>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</si>
  <si>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</si>
  <si>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</si>
  <si>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</si>
  <si>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</si>
  <si>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</si>
  <si>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</si>
  <si>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</si>
  <si>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</si>
  <si>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</si>
  <si>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</si>
  <si>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</si>
  <si>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</si>
  <si>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</si>
  <si>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</si>
  <si>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</si>
  <si>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</si>
  <si>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</si>
  <si>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</si>
  <si>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</si>
  <si>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</si>
  <si>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</si>
  <si>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</si>
  <si>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</si>
  <si>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</si>
  <si>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</si>
  <si>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</si>
  <si>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</si>
  <si>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</si>
  <si>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</si>
  <si>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</si>
  <si>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</si>
  <si>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</si>
  <si>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</si>
  <si>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</si>
  <si>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</si>
  <si>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</si>
  <si>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</si>
  <si>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</si>
  <si>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</si>
  <si>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</si>
  <si>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</si>
  <si>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</si>
  <si>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</si>
  <si>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</si>
  <si>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</si>
  <si>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</si>
  <si>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</si>
  <si>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</si>
  <si>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</si>
  <si>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</si>
  <si>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</si>
  <si>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</si>
  <si>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</si>
  <si>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</si>
  <si>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</si>
  <si>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</si>
  <si>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</si>
  <si>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</si>
  <si>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</si>
  <si>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</si>
  <si>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</si>
  <si>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</si>
  <si>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</si>
  <si>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</si>
  <si>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</si>
  <si>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</si>
  <si>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</si>
  <si>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</si>
  <si>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</si>
  <si>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</si>
  <si>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</si>
  <si>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</si>
  <si>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</si>
  <si>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</si>
  <si>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</si>
  <si>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</si>
  <si>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</si>
  <si>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</si>
  <si>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</si>
  <si>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</si>
  <si>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</si>
  <si>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</si>
  <si>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</si>
  <si>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</si>
  <si>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</si>
  <si>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</si>
  <si>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</si>
  <si>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</si>
  <si>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</si>
  <si>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</si>
  <si>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</si>
  <si>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</si>
  <si>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</si>
  <si>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</si>
  <si>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</si>
  <si>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</si>
  <si>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</si>
  <si>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</si>
  <si>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</si>
  <si>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</si>
  <si>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</si>
  <si>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</si>
  <si>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</si>
  <si>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</si>
  <si>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</si>
  <si>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</si>
  <si>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</si>
  <si>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</si>
  <si>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</si>
  <si>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</si>
  <si>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</si>
  <si>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</si>
  <si>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</si>
  <si>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</si>
  <si>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</si>
  <si>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</si>
  <si>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</si>
  <si>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</si>
  <si>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</si>
  <si>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</si>
  <si>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</si>
  <si>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</si>
  <si>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</si>
  <si>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</si>
  <si>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</si>
  <si>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</si>
  <si>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</si>
  <si>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</si>
  <si>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</si>
  <si>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</si>
  <si>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</si>
  <si>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</si>
  <si>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</si>
  <si>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</si>
  <si>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</si>
  <si>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</si>
  <si>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</si>
  <si>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</si>
  <si>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</si>
  <si>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</si>
  <si>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</si>
  <si>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</si>
  <si>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</si>
  <si>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</si>
  <si>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</si>
  <si>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</si>
  <si>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</si>
  <si>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</si>
  <si>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</si>
  <si>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</si>
  <si>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</si>
  <si>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</si>
  <si>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</si>
  <si>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</si>
  <si>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</si>
  <si>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</si>
  <si>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</si>
  <si>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</si>
  <si>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</si>
  <si>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</si>
  <si>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</si>
  <si>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</si>
  <si>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</si>
  <si>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</si>
  <si>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</si>
  <si>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</si>
  <si>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</si>
  <si>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</si>
  <si>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</si>
  <si>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</si>
  <si>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</si>
  <si>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</si>
  <si>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</si>
  <si>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</si>
  <si>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</si>
  <si>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</si>
  <si>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</si>
  <si>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</si>
  <si>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</si>
  <si>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</si>
  <si>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</si>
  <si>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</si>
  <si>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</si>
  <si>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</si>
  <si>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</si>
  <si>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</si>
  <si>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</si>
  <si>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</si>
  <si>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</si>
  <si>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</si>
  <si>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</si>
  <si>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</si>
  <si>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</si>
  <si>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</si>
  <si>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</si>
  <si>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</si>
  <si>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</si>
  <si>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</si>
  <si>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</si>
  <si>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</si>
  <si>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</si>
  <si>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</si>
  <si>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</si>
  <si>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</si>
  <si>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</si>
  <si>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</si>
  <si>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</si>
  <si>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</si>
  <si>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</si>
  <si>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</si>
  <si>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</si>
  <si>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</si>
  <si>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</si>
  <si>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</si>
  <si>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</si>
  <si>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</si>
  <si>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</si>
  <si>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</si>
  <si>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</si>
  <si>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</si>
  <si>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</si>
  <si>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</si>
  <si>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</si>
  <si>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</si>
  <si>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</si>
  <si>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</si>
  <si>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</si>
  <si>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</si>
  <si>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</si>
  <si>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</si>
  <si>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</si>
  <si>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</si>
  <si>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</si>
  <si>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</si>
  <si>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</si>
  <si>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</si>
  <si>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</si>
  <si>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</si>
  <si>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</si>
  <si>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</si>
  <si>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</si>
  <si>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</si>
  <si>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</si>
  <si>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</si>
  <si>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</si>
  <si>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</si>
  <si>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</si>
  <si>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</si>
  <si>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</si>
  <si>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</si>
  <si>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</si>
  <si>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</si>
  <si>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</si>
  <si>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</si>
  <si>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</si>
  <si>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</si>
  <si>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</si>
  <si>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</si>
  <si>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</si>
  <si>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</si>
  <si>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</si>
  <si>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</si>
  <si>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</si>
  <si>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</si>
  <si>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</si>
  <si>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</si>
  <si>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</si>
  <si>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</si>
  <si>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</si>
  <si>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</si>
  <si>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</si>
  <si>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</si>
  <si>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</si>
  <si>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</si>
  <si>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</si>
  <si>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</si>
  <si>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</si>
  <si>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</si>
  <si>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</si>
  <si>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</si>
  <si>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</si>
  <si>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</si>
  <si>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</si>
  <si>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</si>
  <si>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</si>
  <si>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</si>
  <si>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</si>
  <si>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</si>
  <si>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</si>
  <si>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</si>
  <si>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</si>
  <si>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</si>
  <si>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</si>
  <si>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</si>
  <si>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</si>
  <si>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</si>
  <si>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</si>
  <si>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</si>
  <si>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</si>
  <si>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</si>
  <si>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</si>
  <si>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</si>
  <si>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</si>
  <si>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</si>
  <si>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</si>
  <si>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</si>
  <si>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</si>
  <si>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</si>
  <si>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</si>
  <si>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</si>
  <si>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</si>
  <si>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</si>
  <si>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</si>
  <si>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</si>
  <si>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</si>
  <si>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</si>
  <si>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</si>
  <si>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</si>
  <si>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</si>
  <si>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</si>
  <si>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</si>
  <si>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</si>
  <si>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</si>
  <si>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</si>
  <si>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</si>
  <si>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</si>
  <si>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</si>
  <si>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</si>
  <si>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</si>
  <si>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</si>
  <si>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</si>
  <si>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</si>
  <si>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</si>
  <si>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</si>
  <si>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</si>
  <si>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</si>
  <si>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</si>
  <si>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</si>
  <si>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</si>
  <si>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</si>
  <si>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</si>
  <si>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</si>
  <si>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</si>
  <si>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</si>
  <si>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</si>
  <si>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</si>
  <si>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</si>
  <si>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</si>
  <si>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</si>
  <si>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</si>
  <si>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</si>
  <si>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</si>
  <si>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</si>
  <si>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</si>
  <si>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</si>
  <si>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</si>
  <si>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</si>
  <si>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</si>
  <si>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</si>
  <si>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</si>
  <si>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</si>
  <si>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</si>
  <si>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</si>
  <si>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</si>
  <si>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</si>
  <si>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</si>
  <si>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</si>
  <si>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</si>
  <si>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</si>
  <si>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</si>
  <si>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</si>
  <si>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</si>
  <si>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</si>
  <si>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</si>
  <si>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</si>
  <si>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</si>
  <si>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</si>
  <si>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</si>
  <si>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</si>
  <si>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</si>
  <si>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</si>
  <si>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</si>
  <si>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</si>
  <si>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</si>
  <si>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</si>
  <si>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</si>
  <si>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</si>
  <si>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</si>
  <si>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</si>
  <si>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</si>
  <si>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</si>
  <si>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</si>
  <si>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</si>
  <si>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</si>
  <si>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</si>
  <si>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</si>
  <si>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</si>
  <si>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</si>
  <si>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</si>
  <si>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</si>
  <si>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</si>
  <si>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</si>
  <si>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</si>
  <si>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</si>
  <si>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</si>
  <si>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</si>
  <si>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</si>
  <si>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</si>
  <si>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</si>
  <si>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</si>
  <si>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</si>
  <si>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</si>
  <si>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</si>
  <si>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</si>
  <si>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</si>
  <si>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</si>
  <si>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</si>
  <si>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</si>
  <si>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</si>
  <si>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</si>
  <si>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</si>
  <si>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</si>
  <si>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</si>
  <si>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</si>
  <si>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</si>
  <si>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</si>
  <si>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</si>
  <si>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</si>
  <si>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</si>
  <si>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</si>
  <si>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</si>
  <si>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</si>
  <si>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</si>
  <si>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</si>
  <si>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</si>
  <si>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</si>
  <si>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</si>
  <si>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</si>
  <si>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</si>
  <si>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</si>
  <si>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</si>
  <si>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</si>
  <si>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</si>
  <si>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</si>
  <si>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</si>
  <si>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</si>
  <si>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</si>
  <si>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</si>
  <si>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</si>
  <si>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</si>
  <si>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</si>
  <si>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</si>
  <si>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</si>
  <si>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</si>
  <si>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</si>
  <si>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</si>
  <si>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</si>
  <si>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</si>
  <si>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</si>
  <si>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</si>
  <si>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</si>
  <si>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</si>
  <si>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</si>
  <si>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</si>
  <si>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</si>
  <si>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</si>
  <si>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</si>
  <si>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</si>
  <si>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</si>
  <si>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</si>
  <si>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</si>
  <si>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</si>
  <si>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</si>
  <si>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</si>
  <si>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</si>
  <si>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</si>
  <si>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</si>
  <si>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</si>
  <si>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</si>
  <si>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</si>
  <si>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</si>
  <si>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</si>
  <si>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</si>
  <si>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</si>
  <si>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</si>
  <si>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</si>
  <si>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</si>
  <si>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</si>
  <si>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</si>
  <si>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</si>
  <si>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</si>
  <si>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</si>
  <si>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</si>
  <si>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</si>
  <si>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</si>
  <si>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</si>
  <si>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</si>
  <si>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</si>
  <si>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</si>
  <si>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</si>
  <si>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</si>
  <si>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</si>
  <si>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</si>
  <si>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</si>
  <si>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</si>
  <si>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</si>
  <si>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</si>
  <si>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</si>
  <si>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</si>
  <si>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</si>
  <si>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</si>
  <si>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</si>
  <si>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</si>
  <si>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</si>
  <si>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</si>
  <si>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</si>
  <si>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</si>
  <si>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</si>
  <si>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</si>
  <si>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</si>
  <si>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</si>
  <si>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</si>
  <si>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</si>
  <si>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</si>
  <si>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</si>
  <si>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</si>
  <si>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</si>
  <si>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</si>
  <si>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</si>
  <si>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</si>
  <si>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</si>
  <si>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</si>
  <si>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</si>
  <si>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</si>
  <si>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</si>
  <si>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</si>
  <si>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</si>
  <si>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</si>
  <si>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</si>
  <si>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</si>
  <si>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</si>
  <si>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</si>
  <si>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</si>
  <si>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</si>
  <si>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</si>
  <si>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</si>
  <si>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</si>
  <si>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</si>
  <si>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</si>
  <si>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</si>
  <si>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</si>
  <si>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</si>
  <si>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</si>
  <si>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</si>
  <si>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</si>
  <si>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</si>
  <si>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</si>
  <si>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</si>
  <si>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</si>
  <si>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</si>
  <si>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</si>
  <si>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</si>
  <si>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</si>
  <si>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</si>
  <si>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</si>
  <si>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</si>
  <si>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</si>
  <si>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</si>
  <si>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</si>
  <si>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</si>
  <si>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</si>
  <si>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</si>
  <si>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</si>
  <si>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</si>
  <si>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</si>
  <si>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</si>
  <si>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</si>
  <si>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</si>
  <si>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</si>
  <si>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</si>
  <si>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</si>
  <si>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</si>
  <si>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</si>
  <si>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</si>
  <si>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</si>
  <si>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</si>
  <si>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</si>
  <si>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</si>
  <si>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</si>
  <si>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</si>
  <si>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</si>
  <si>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</si>
  <si>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</si>
  <si>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</si>
  <si>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</si>
  <si>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</si>
  <si>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</si>
  <si>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</si>
  <si>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</si>
  <si>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</si>
  <si>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</si>
  <si>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</si>
  <si>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</si>
  <si>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</si>
  <si>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</si>
  <si>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</si>
  <si>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</si>
  <si>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</si>
  <si>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</si>
  <si>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</si>
  <si>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</si>
  <si>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</si>
  <si>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</si>
  <si>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</si>
  <si>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</si>
  <si>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</si>
  <si>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</si>
  <si>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</si>
  <si>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</si>
  <si>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</si>
  <si>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</si>
  <si>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</si>
  <si>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</si>
  <si>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</si>
  <si>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</si>
  <si>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</si>
  <si>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</si>
  <si>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</si>
  <si>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</si>
  <si>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</si>
  <si>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</si>
  <si>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</si>
  <si>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</si>
  <si>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</si>
  <si>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</si>
  <si>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</si>
  <si>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</si>
  <si>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</si>
  <si>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</si>
  <si>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</si>
  <si>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</si>
  <si>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</si>
  <si>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</si>
  <si>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</si>
  <si>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</si>
  <si>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</si>
  <si>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</si>
  <si>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</si>
  <si>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</si>
  <si>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</si>
  <si>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</si>
  <si>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</si>
  <si>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</si>
  <si>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</si>
  <si>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</si>
  <si>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</si>
  <si>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</si>
  <si>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</si>
  <si>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</si>
  <si>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</si>
  <si>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</si>
  <si>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</si>
  <si>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</si>
  <si>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</si>
  <si>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</si>
  <si>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</si>
  <si>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</si>
  <si>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</si>
  <si>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</si>
  <si>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</si>
  <si>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</si>
  <si>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</si>
  <si>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</si>
  <si>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</si>
  <si>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</si>
  <si>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</si>
  <si>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</si>
  <si>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</si>
  <si>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</si>
  <si>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</si>
  <si>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</si>
  <si>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</si>
  <si>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</si>
  <si>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</si>
  <si>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</si>
  <si>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</si>
  <si>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</si>
  <si>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</si>
  <si>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</si>
  <si>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</si>
  <si>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</si>
  <si>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</si>
  <si>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</si>
  <si>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</si>
  <si>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</si>
  <si>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</si>
  <si>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</si>
  <si>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</si>
  <si>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</si>
  <si>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</si>
  <si>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</si>
  <si>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</si>
  <si>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</si>
  <si>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</si>
  <si>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</si>
  <si>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</si>
  <si>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</si>
  <si>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</si>
  <si>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</si>
  <si>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</si>
  <si>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</si>
  <si>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</si>
  <si>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</si>
  <si>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</si>
  <si>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</si>
  <si>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</si>
  <si>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</si>
  <si>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</si>
  <si>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</si>
  <si>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</si>
  <si>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</si>
  <si>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</si>
  <si>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</si>
  <si>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</si>
  <si>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</si>
  <si>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</si>
  <si>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</si>
  <si>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</si>
  <si>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</si>
  <si>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</si>
  <si>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</si>
  <si>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</si>
  <si>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</si>
  <si>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</si>
  <si>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</si>
  <si>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</si>
  <si>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</si>
  <si>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</si>
  <si>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</si>
  <si>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</si>
  <si>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</si>
  <si>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</si>
  <si>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</si>
  <si>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</si>
  <si>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</si>
  <si>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</si>
  <si>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</si>
  <si>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</si>
  <si>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</si>
  <si>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</si>
  <si>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</si>
  <si>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</si>
  <si>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</si>
  <si>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</si>
  <si>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</si>
  <si>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</si>
  <si>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</si>
  <si>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</si>
  <si>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</si>
  <si>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</si>
  <si>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</si>
  <si>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</si>
  <si>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</si>
  <si>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</si>
  <si>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</si>
  <si>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</si>
  <si>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</si>
  <si>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</si>
  <si>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</si>
  <si>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</si>
  <si>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</si>
  <si>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</si>
  <si>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</si>
  <si>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</si>
  <si>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</si>
  <si>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</si>
  <si>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</si>
  <si>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</si>
  <si>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</si>
  <si>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</si>
  <si>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</si>
  <si>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</si>
  <si>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</si>
  <si>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</si>
  <si>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</si>
  <si>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</si>
  <si>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</si>
  <si>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</si>
  <si>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</si>
  <si>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</si>
  <si>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</si>
  <si>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</si>
  <si>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</si>
  <si>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</si>
  <si>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</si>
  <si>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</si>
  <si>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</si>
  <si>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</si>
  <si>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</si>
  <si>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</si>
  <si>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</si>
  <si>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</si>
  <si>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</si>
  <si>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</si>
  <si>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</si>
  <si>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</si>
  <si>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</si>
  <si>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</si>
  <si>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</si>
  <si>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</si>
  <si>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</si>
  <si>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</si>
  <si>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</si>
  <si>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</si>
  <si>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</si>
  <si>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</si>
  <si>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</si>
  <si>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</si>
  <si>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</si>
  <si>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</si>
  <si>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</si>
  <si>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</si>
  <si>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</si>
  <si>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</si>
  <si>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</si>
  <si>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</si>
  <si>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</si>
  <si>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</si>
  <si>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</si>
  <si>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</si>
  <si>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</si>
  <si>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</si>
  <si>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</si>
  <si>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</si>
  <si>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</si>
  <si>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</si>
  <si>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</si>
  <si>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</si>
  <si>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</si>
  <si>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</si>
  <si>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</si>
  <si>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</si>
  <si>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</si>
  <si>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</si>
  <si>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</si>
  <si>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</si>
  <si>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</si>
  <si>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</si>
  <si>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</si>
  <si>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</si>
  <si>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</si>
  <si>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</si>
  <si>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</si>
  <si>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</si>
  <si>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</si>
  <si>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</si>
  <si>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</si>
  <si>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</si>
  <si>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</si>
  <si>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</si>
  <si>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</si>
  <si>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</si>
  <si>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</si>
  <si>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</si>
  <si>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</si>
  <si>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</si>
  <si>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</si>
  <si>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</si>
  <si>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</si>
  <si>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</si>
  <si>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</si>
  <si>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</si>
  <si>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</si>
  <si>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</si>
  <si>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</si>
  <si>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</si>
  <si>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</si>
  <si>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</si>
  <si>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</si>
  <si>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</si>
  <si>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</si>
  <si>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</si>
  <si>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</si>
  <si>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</si>
  <si>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</si>
  <si>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</si>
  <si>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</si>
  <si>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</si>
  <si>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</si>
  <si>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</si>
  <si>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</si>
  <si>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</si>
  <si>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</si>
  <si>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</si>
  <si>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</si>
  <si>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</si>
  <si>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</si>
  <si>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</si>
  <si>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</si>
  <si>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</si>
  <si>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</si>
  <si>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</si>
  <si>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</si>
  <si>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</si>
  <si>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</si>
  <si>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</si>
  <si>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</si>
  <si>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</si>
  <si>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</si>
  <si>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</si>
  <si>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</si>
  <si>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</si>
  <si>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</si>
  <si>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</si>
  <si>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</si>
  <si>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</si>
  <si>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</si>
  <si>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</si>
  <si>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</si>
  <si>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</si>
  <si>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</si>
  <si>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</si>
  <si>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</si>
  <si>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</si>
  <si>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</si>
  <si>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</si>
  <si>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</si>
  <si>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</si>
  <si>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</si>
  <si>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</si>
  <si>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</si>
  <si>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</si>
  <si>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</si>
  <si>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</si>
  <si>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</si>
  <si>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</si>
  <si>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</si>
  <si>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</si>
  <si>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</si>
  <si>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</si>
  <si>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</si>
  <si>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</si>
  <si>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</si>
  <si>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</si>
  <si>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</si>
  <si>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</si>
  <si>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</si>
  <si>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</si>
  <si>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</si>
  <si>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</si>
  <si>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</si>
  <si>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</si>
  <si>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</si>
  <si>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</si>
  <si>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</si>
  <si>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</si>
  <si>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</si>
  <si>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</si>
  <si>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</si>
  <si>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</si>
  <si>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</si>
  <si>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</si>
  <si>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</si>
  <si>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</si>
  <si>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</si>
  <si>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</si>
  <si>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</si>
  <si>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</si>
  <si>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</si>
  <si>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</si>
  <si>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</si>
  <si>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</si>
  <si>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</si>
  <si>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</si>
  <si>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</si>
  <si>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</si>
  <si>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</si>
  <si>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</si>
  <si>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</si>
  <si>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</si>
  <si>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</si>
  <si>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</si>
  <si>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</si>
  <si>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</si>
  <si>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</si>
  <si>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</si>
  <si>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</si>
  <si>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</si>
  <si>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</si>
  <si>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</si>
  <si>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</si>
  <si>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</si>
  <si>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</si>
  <si>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</si>
  <si>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</si>
  <si>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</si>
  <si>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</si>
  <si>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</si>
  <si>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</si>
  <si>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</si>
  <si>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</si>
  <si>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</si>
  <si>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</si>
  <si>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</si>
  <si>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</si>
  <si>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</si>
  <si>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</si>
  <si>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</si>
  <si>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</si>
  <si>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</si>
  <si>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</si>
  <si>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</si>
  <si>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</si>
  <si>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</si>
  <si>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</si>
  <si>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</si>
  <si>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</si>
  <si>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</si>
  <si>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</si>
  <si>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</si>
  <si>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</si>
  <si>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</si>
  <si>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</si>
  <si>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</si>
  <si>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</si>
  <si>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</si>
  <si>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</si>
  <si>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</si>
  <si>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</si>
  <si>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</si>
  <si>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</si>
  <si>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</si>
  <si>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</si>
  <si>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</si>
  <si>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</si>
  <si>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</si>
  <si>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</si>
  <si>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</si>
  <si>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</si>
  <si>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</si>
  <si>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</si>
  <si>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</si>
  <si>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</si>
  <si>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</si>
  <si>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</si>
  <si>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</si>
  <si>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</si>
  <si>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</si>
  <si>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</si>
  <si>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</si>
  <si>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</si>
  <si>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</si>
  <si>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</si>
  <si>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</si>
  <si>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</si>
  <si>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</si>
  <si>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</si>
  <si>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</si>
  <si>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</si>
  <si>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</si>
  <si>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</si>
  <si>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</si>
  <si>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</si>
  <si>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</si>
  <si>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</si>
  <si>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</si>
  <si>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</si>
  <si>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</si>
  <si>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</si>
  <si>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</si>
  <si>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</si>
  <si>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</si>
  <si>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</si>
  <si>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</si>
  <si>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</si>
  <si>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</si>
  <si>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</si>
  <si>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</si>
  <si>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</si>
  <si>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</si>
  <si>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</si>
  <si>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</si>
  <si>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</si>
  <si>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</si>
  <si>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</si>
  <si>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</si>
  <si>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</si>
  <si>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</si>
  <si>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</si>
  <si>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</si>
  <si>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</si>
  <si>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</si>
  <si>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</si>
  <si>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</si>
  <si>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</si>
  <si>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</si>
  <si>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</si>
  <si>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</si>
  <si>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</si>
  <si>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</si>
  <si>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</si>
  <si>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</si>
  <si>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</si>
  <si>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</si>
  <si>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</si>
  <si>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</si>
  <si>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</si>
  <si>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</si>
  <si>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</si>
  <si>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</si>
  <si>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</si>
  <si>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</si>
  <si>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</si>
  <si>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</si>
  <si>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</si>
  <si>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</si>
  <si>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</si>
  <si>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</si>
  <si>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</si>
  <si>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</si>
  <si>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</si>
  <si>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</si>
  <si>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</si>
  <si>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</si>
  <si>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</si>
  <si>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</si>
  <si>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</si>
  <si>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</si>
  <si>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</si>
  <si>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</si>
  <si>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</si>
  <si>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</si>
  <si>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</si>
  <si>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</si>
  <si>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</si>
  <si>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</si>
  <si>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</si>
  <si>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</si>
  <si>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</si>
  <si>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</si>
  <si>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</si>
  <si>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</si>
  <si>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</si>
  <si>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</si>
  <si>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</si>
  <si>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</si>
  <si>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</si>
  <si>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</si>
  <si>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</si>
  <si>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</si>
  <si>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</si>
  <si>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</si>
  <si>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</si>
  <si>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</si>
  <si>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</si>
  <si>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</si>
  <si>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</si>
  <si>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</si>
  <si>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</si>
  <si>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</si>
  <si>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</si>
  <si>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</si>
  <si>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</si>
  <si>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</si>
  <si>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</si>
  <si>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</si>
  <si>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</si>
  <si>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</si>
  <si>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</si>
  <si>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</si>
  <si>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</si>
  <si>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</si>
  <si>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</si>
  <si>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</si>
  <si>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</si>
  <si>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</si>
  <si>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</si>
  <si>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</si>
  <si>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</si>
  <si>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</si>
  <si>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</si>
  <si>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</si>
  <si>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</si>
  <si>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</si>
  <si>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</si>
  <si>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</si>
  <si>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</si>
  <si>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</si>
  <si>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</si>
  <si>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</si>
  <si>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</si>
  <si>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</si>
  <si>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</si>
  <si>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</si>
  <si>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</si>
  <si>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</si>
  <si>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</si>
  <si>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</si>
  <si>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</si>
  <si>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</si>
  <si>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</si>
  <si>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</si>
  <si>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</si>
  <si>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</si>
  <si>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</si>
  <si>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</si>
  <si>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</si>
  <si>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</si>
  <si>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</si>
  <si>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</si>
  <si>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</si>
  <si>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</si>
  <si>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</si>
  <si>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</si>
  <si>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</si>
  <si>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</si>
  <si>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</si>
  <si>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</si>
  <si>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</si>
  <si>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</si>
  <si>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</si>
  <si>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</si>
  <si>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</si>
  <si>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</si>
  <si>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</si>
  <si>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</si>
  <si>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</si>
  <si>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</si>
  <si>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</si>
  <si>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</si>
  <si>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</si>
  <si>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</si>
  <si>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</si>
  <si>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</si>
  <si>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</si>
  <si>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</si>
  <si>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</si>
  <si>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</si>
  <si>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</si>
  <si>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</si>
  <si>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</si>
  <si>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</si>
  <si>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</si>
  <si>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</si>
  <si>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</si>
  <si>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</si>
  <si>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</si>
  <si>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</si>
  <si>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</si>
  <si>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</si>
  <si>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</si>
  <si>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</si>
  <si>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</si>
  <si>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</si>
  <si>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</si>
  <si>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</si>
  <si>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</si>
  <si>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</si>
  <si>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</si>
  <si>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</si>
  <si>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</si>
  <si>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</si>
  <si>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</si>
  <si>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</si>
  <si>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</si>
  <si>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</si>
  <si>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</si>
  <si>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</si>
  <si>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</si>
  <si>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</si>
  <si>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</si>
  <si>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</si>
  <si>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</si>
  <si>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</si>
  <si>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</si>
  <si>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</si>
  <si>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</si>
  <si>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</si>
  <si>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</si>
  <si>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</si>
  <si>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</si>
  <si>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</si>
  <si>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</si>
  <si>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</si>
  <si>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</si>
  <si>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</si>
  <si>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</si>
  <si>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</si>
  <si>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</si>
  <si>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</si>
  <si>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</si>
  <si>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</si>
  <si>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</si>
  <si>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</si>
  <si>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</si>
  <si>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</si>
  <si>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</si>
  <si>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</si>
  <si>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</si>
  <si>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</si>
  <si>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</si>
  <si>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</si>
  <si>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</si>
  <si>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</si>
  <si>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</si>
  <si>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</si>
  <si>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</si>
  <si>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</si>
  <si>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</si>
  <si>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</si>
  <si>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</si>
  <si>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</si>
  <si>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</si>
  <si>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</si>
  <si>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</si>
  <si>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</si>
  <si>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</si>
  <si>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</si>
  <si>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</si>
  <si>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</si>
  <si>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</si>
  <si>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</si>
  <si>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</si>
  <si>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</si>
  <si>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</si>
  <si>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</si>
  <si>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</si>
  <si>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</si>
  <si>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</si>
  <si>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</si>
  <si>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</si>
  <si>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</si>
  <si>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</si>
  <si>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</si>
  <si>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</si>
  <si>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</si>
  <si>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</si>
  <si>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</si>
  <si>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</si>
  <si>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</si>
  <si>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</si>
  <si>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</si>
  <si>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</si>
  <si>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</si>
  <si>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</si>
  <si>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</si>
  <si>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</si>
  <si>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</si>
  <si>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</si>
  <si>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</si>
  <si>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</si>
  <si>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</si>
  <si>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</si>
  <si>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</si>
  <si>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</si>
  <si>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</si>
  <si>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</si>
  <si>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</si>
  <si>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</si>
  <si>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</si>
  <si>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</si>
  <si>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</si>
  <si>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</si>
  <si>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</si>
  <si>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</si>
  <si>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</si>
  <si>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</si>
  <si>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</si>
  <si>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</si>
  <si>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</si>
  <si>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</si>
  <si>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</si>
  <si>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</si>
  <si>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</si>
  <si>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</si>
  <si>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</si>
  <si>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</si>
  <si>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</si>
  <si>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</si>
  <si>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</si>
  <si>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</si>
  <si>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</si>
  <si>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</si>
  <si>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</si>
  <si>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</si>
  <si>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</si>
  <si>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</si>
  <si>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</si>
  <si>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</si>
  <si>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</si>
  <si>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</si>
  <si>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</si>
  <si>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</si>
  <si>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</si>
  <si>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</si>
  <si>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</si>
  <si>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</si>
  <si>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</si>
  <si>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</si>
  <si>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</si>
  <si>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</si>
  <si>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</si>
  <si>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</si>
  <si>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</si>
  <si>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</si>
  <si>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</si>
  <si>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</si>
  <si>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</si>
  <si>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</si>
  <si>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</si>
  <si>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</si>
  <si>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</si>
  <si>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</si>
  <si>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</si>
  <si>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</si>
  <si>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</si>
  <si>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</si>
  <si>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</si>
  <si>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</si>
  <si>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</si>
  <si>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</si>
  <si>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</si>
  <si>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</si>
  <si>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</si>
  <si>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</si>
  <si>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</si>
  <si>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</si>
  <si>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</si>
  <si>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</si>
  <si>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</si>
  <si>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</si>
  <si>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</si>
  <si>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</si>
  <si>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</si>
  <si>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</si>
  <si>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</si>
  <si>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</si>
  <si>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</si>
  <si>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</si>
  <si>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</si>
  <si>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</si>
  <si>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</si>
  <si>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</si>
  <si>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</si>
  <si>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</si>
  <si>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</si>
  <si>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</si>
  <si>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</si>
  <si>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</si>
  <si>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</si>
  <si>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</si>
  <si>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</si>
  <si>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</si>
  <si>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</si>
  <si>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</si>
  <si>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</si>
  <si>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</si>
  <si>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</si>
  <si>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</si>
  <si>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</si>
  <si>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</si>
  <si>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</si>
  <si>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</si>
  <si>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</si>
  <si>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</si>
  <si>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</si>
  <si>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</si>
  <si>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</si>
  <si>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</si>
  <si>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</si>
  <si>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</si>
  <si>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</si>
  <si>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</si>
  <si>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</si>
  <si>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</si>
  <si>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</si>
  <si>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</si>
  <si>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</si>
  <si>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</si>
  <si>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</si>
  <si>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</si>
  <si>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</si>
  <si>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</si>
  <si>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</si>
  <si>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</si>
  <si>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</si>
  <si>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</si>
  <si>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</si>
  <si>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</si>
  <si>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</si>
  <si>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</si>
  <si>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</si>
  <si>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</si>
  <si>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</si>
  <si>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</si>
  <si>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</si>
  <si>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</si>
  <si>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</si>
  <si>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</si>
  <si>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</si>
  <si>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</si>
  <si>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</si>
  <si>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</si>
  <si>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</si>
  <si>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</si>
  <si>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</si>
  <si>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</si>
  <si>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</si>
  <si>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</si>
  <si>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</si>
  <si>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</si>
  <si>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</si>
  <si>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</si>
  <si>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</si>
  <si>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</si>
  <si>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</si>
  <si>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</si>
  <si>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</si>
  <si>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</si>
  <si>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</si>
  <si>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</si>
  <si>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</si>
  <si>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</si>
  <si>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</si>
  <si>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</si>
  <si>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</si>
  <si>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</si>
  <si>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</si>
  <si>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</si>
  <si>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</si>
  <si>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</si>
  <si>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</si>
  <si>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</si>
  <si>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</si>
  <si>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</si>
  <si>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</si>
  <si>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</si>
  <si>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</si>
  <si>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</si>
  <si>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</si>
  <si>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</si>
  <si>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</si>
  <si>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</si>
  <si>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</si>
  <si>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</si>
  <si>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</si>
  <si>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</si>
  <si>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</si>
  <si>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</si>
  <si>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</si>
  <si>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</si>
  <si>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</si>
  <si>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</si>
  <si>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</si>
  <si>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</si>
  <si>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</si>
  <si>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</si>
  <si>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</si>
  <si>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</si>
  <si>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</si>
  <si>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</si>
  <si>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</si>
  <si>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</si>
  <si>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</si>
  <si>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</si>
  <si>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</si>
  <si>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</si>
  <si>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</si>
  <si>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</si>
  <si>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</si>
  <si>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</si>
  <si>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</si>
  <si>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</si>
  <si>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</si>
  <si>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</si>
  <si>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</si>
  <si>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</si>
  <si>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</si>
  <si>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</si>
  <si>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</si>
  <si>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</si>
  <si>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</si>
  <si>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</si>
  <si>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</si>
  <si>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</si>
  <si>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</si>
  <si>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</si>
  <si>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</si>
  <si>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</si>
  <si>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</si>
  <si>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</si>
  <si>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</si>
  <si>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</si>
  <si>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</si>
  <si>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</si>
  <si>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</si>
  <si>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</si>
  <si>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</si>
  <si>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</si>
  <si>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</si>
  <si>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</si>
  <si>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</si>
  <si>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</si>
  <si>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</si>
  <si>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</si>
  <si>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</si>
  <si>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</si>
  <si>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</si>
  <si>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</si>
  <si>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</si>
  <si>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</si>
  <si>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</si>
  <si>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</si>
  <si>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</si>
  <si>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</si>
  <si>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</si>
  <si>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</si>
  <si>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</si>
  <si>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</si>
  <si>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</si>
  <si>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</si>
  <si>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</si>
  <si>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</si>
  <si>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</si>
  <si>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</si>
  <si>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</si>
  <si>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</si>
  <si>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</si>
  <si>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</si>
  <si>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</si>
  <si>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</si>
  <si>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</si>
  <si>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</si>
  <si>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</si>
  <si>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</si>
  <si>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</si>
  <si>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</si>
  <si>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</si>
  <si>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</si>
  <si>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</si>
  <si>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</si>
  <si>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</si>
  <si>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</si>
  <si>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</si>
  <si>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</si>
  <si>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</si>
  <si>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</si>
  <si>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</si>
  <si>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</si>
  <si>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</si>
  <si>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</si>
  <si>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</si>
  <si>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</si>
  <si>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</si>
  <si>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</si>
  <si>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</si>
  <si>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</si>
  <si>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</si>
  <si>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</si>
  <si>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</si>
  <si>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</si>
  <si>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</si>
  <si>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</si>
  <si>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</si>
  <si>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</si>
  <si>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</si>
  <si>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</si>
  <si>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</si>
  <si>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</si>
  <si>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</si>
  <si>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</si>
  <si>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</si>
  <si>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</si>
  <si>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</si>
  <si>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</si>
  <si>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</si>
  <si>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</si>
  <si>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</si>
  <si>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</si>
  <si>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</si>
  <si>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</si>
  <si>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</si>
  <si>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</si>
  <si>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</si>
  <si>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</si>
  <si>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</si>
  <si>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</si>
  <si>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</si>
  <si>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</si>
  <si>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</si>
  <si>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</si>
  <si>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</si>
  <si>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</si>
  <si>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</si>
  <si>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</si>
  <si>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</si>
  <si>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</si>
  <si>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</si>
  <si>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</si>
  <si>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</si>
  <si>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</si>
  <si>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</si>
  <si>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</si>
  <si>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</si>
  <si>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</si>
  <si>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</si>
  <si>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</si>
  <si>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</si>
  <si>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</si>
  <si>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</si>
  <si>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</si>
  <si>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</si>
  <si>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</si>
  <si>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</si>
  <si>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</si>
  <si>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</si>
  <si>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</si>
  <si>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</si>
  <si>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</si>
  <si>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</si>
  <si>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</si>
  <si>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</si>
  <si>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</si>
  <si>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</si>
  <si>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</si>
  <si>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</si>
  <si>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</si>
  <si>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</si>
  <si>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</si>
  <si>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</si>
  <si>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</si>
  <si>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</si>
  <si>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</si>
  <si>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</si>
  <si>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</si>
  <si>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</si>
  <si>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</si>
  <si>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</si>
  <si>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</si>
  <si>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</si>
  <si>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</si>
  <si>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</si>
  <si>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</si>
  <si>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</si>
  <si>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</si>
  <si>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</si>
  <si>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</si>
  <si>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</si>
  <si>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</si>
  <si>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</si>
  <si>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</si>
  <si>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</si>
  <si>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</si>
  <si>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</si>
  <si>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</si>
  <si>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</si>
  <si>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</si>
  <si>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</si>
  <si>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</si>
  <si>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</si>
  <si>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</si>
  <si>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</si>
  <si>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</si>
  <si>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</si>
  <si>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</si>
  <si>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</si>
  <si>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</si>
  <si>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</si>
  <si>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</si>
  <si>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</si>
  <si>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</si>
  <si>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</si>
  <si>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</si>
  <si>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</si>
  <si>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</si>
  <si>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</si>
  <si>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</si>
  <si>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</si>
  <si>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</si>
  <si>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</si>
  <si>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</si>
  <si>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</si>
  <si>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</si>
  <si>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</si>
  <si>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</si>
  <si>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</si>
  <si>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</si>
  <si>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</si>
  <si>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</si>
  <si>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</si>
  <si>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</si>
  <si>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</si>
  <si>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</si>
  <si>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</si>
  <si>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</si>
  <si>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</si>
  <si>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</si>
  <si>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</si>
  <si>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</si>
  <si>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</si>
  <si>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</si>
  <si>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</si>
  <si>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</si>
  <si>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</si>
  <si>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</si>
  <si>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</si>
  <si>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</si>
  <si>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</si>
  <si>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</si>
  <si>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</si>
  <si>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</si>
  <si>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</si>
  <si>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</si>
  <si>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</si>
  <si>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</si>
  <si>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</si>
  <si>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</si>
  <si>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</si>
  <si>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</si>
  <si>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</si>
  <si>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</si>
  <si>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</si>
  <si>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</si>
  <si>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</si>
  <si>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</si>
  <si>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</si>
  <si>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</si>
  <si>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</si>
  <si>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</si>
  <si>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</si>
  <si>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</si>
  <si>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</si>
  <si>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</si>
  <si>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</si>
  <si>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</si>
  <si>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</si>
  <si>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</si>
  <si>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</si>
  <si>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</si>
  <si>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</si>
  <si>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</si>
  <si>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</si>
  <si>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</si>
  <si>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</si>
  <si>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</si>
  <si>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</si>
  <si>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</si>
  <si>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</si>
  <si>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</si>
  <si>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</si>
  <si>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</si>
  <si>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</si>
  <si>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</si>
  <si>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</si>
  <si>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</si>
  <si>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</si>
  <si>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</si>
  <si>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</si>
  <si>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</si>
  <si>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</si>
  <si>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</si>
  <si>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</si>
  <si>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</si>
  <si>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</si>
  <si>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</si>
  <si>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</si>
  <si>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</si>
  <si>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</si>
  <si>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</si>
  <si>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</si>
  <si>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</si>
  <si>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</si>
  <si>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</si>
  <si>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</si>
  <si>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</si>
  <si>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</si>
  <si>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</si>
  <si>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</si>
  <si>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</si>
  <si>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</si>
  <si>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</si>
  <si>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</si>
  <si>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</si>
  <si>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</si>
  <si>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</si>
  <si>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</si>
  <si>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</si>
  <si>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</si>
  <si>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</si>
  <si>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</si>
  <si>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</si>
  <si>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</si>
  <si>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</si>
  <si>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</si>
  <si>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</si>
  <si>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</si>
  <si>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</si>
  <si>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</si>
  <si>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</si>
  <si>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</si>
  <si>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</si>
  <si>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</si>
  <si>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</si>
  <si>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</si>
  <si>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</si>
  <si>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</si>
  <si>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</si>
  <si>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</si>
  <si>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</si>
  <si>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</si>
  <si>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</si>
  <si>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</si>
  <si>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</si>
  <si>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</si>
  <si>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</si>
  <si>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</si>
  <si>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</si>
  <si>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</si>
  <si>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</si>
  <si>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</si>
  <si>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</si>
  <si>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</si>
  <si>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</si>
  <si>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</si>
  <si>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</si>
  <si>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</si>
  <si>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</si>
  <si>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</si>
  <si>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</si>
  <si>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</si>
  <si>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</si>
  <si>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</si>
  <si>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</si>
  <si>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</si>
  <si>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</si>
  <si>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</si>
  <si>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</si>
  <si>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</si>
  <si>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</si>
  <si>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</si>
  <si>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</si>
  <si>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</si>
  <si>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</si>
  <si>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</si>
  <si>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</si>
  <si>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</si>
  <si>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</si>
  <si>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</si>
  <si>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</si>
  <si>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</si>
  <si>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</si>
  <si>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</si>
  <si>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</si>
  <si>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</si>
  <si>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</si>
  <si>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</si>
  <si>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</si>
  <si>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</si>
  <si>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</si>
  <si>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</si>
  <si>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</si>
  <si>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</si>
  <si>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</si>
  <si>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</si>
  <si>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</si>
  <si>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</si>
  <si>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</si>
  <si>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</si>
  <si>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</si>
  <si>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</si>
  <si>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</si>
  <si>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</si>
  <si>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</si>
  <si>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</si>
  <si>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</si>
  <si>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</si>
  <si>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</si>
  <si>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</si>
  <si>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</si>
  <si>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</si>
  <si>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</si>
  <si>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</si>
  <si>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</si>
  <si>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</si>
  <si>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</si>
  <si>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</si>
  <si>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</si>
  <si>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</si>
  <si>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</si>
  <si>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</si>
  <si>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</si>
  <si>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</si>
  <si>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</si>
  <si>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</si>
  <si>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</si>
  <si>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</si>
  <si>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</si>
  <si>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</si>
  <si>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</si>
  <si>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</si>
  <si>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</si>
  <si>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</si>
  <si>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</si>
  <si>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</si>
  <si>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</si>
  <si>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</si>
  <si>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</si>
  <si>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</si>
  <si>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</si>
  <si>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</si>
  <si>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</si>
  <si>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</si>
  <si>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</si>
  <si>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</si>
  <si>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</si>
  <si>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</si>
  <si>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</si>
  <si>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</si>
  <si>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</si>
  <si>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</si>
  <si>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</si>
  <si>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</si>
  <si>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</si>
  <si>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</si>
  <si>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</si>
  <si>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</si>
  <si>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</si>
  <si>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</si>
  <si>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</si>
  <si>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</si>
  <si>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</si>
  <si>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</si>
  <si>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</si>
  <si>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</si>
  <si>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</si>
  <si>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</si>
  <si>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</si>
  <si>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</si>
  <si>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</si>
  <si>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</si>
  <si>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</si>
  <si>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</si>
  <si>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</si>
  <si>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</si>
  <si>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</si>
  <si>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</si>
  <si>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</si>
  <si>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</si>
  <si>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</si>
  <si>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</si>
  <si>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</si>
  <si>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</si>
  <si>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</si>
  <si>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</si>
  <si>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</si>
  <si>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</si>
  <si>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</si>
  <si>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</si>
  <si>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</si>
  <si>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</si>
  <si>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</si>
  <si>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</si>
  <si>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</si>
  <si>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</si>
  <si>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</si>
  <si>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</si>
  <si>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</si>
  <si>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</si>
  <si>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</si>
  <si>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</si>
  <si>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</si>
  <si>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</si>
  <si>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</si>
  <si>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</si>
  <si>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</si>
  <si>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</si>
  <si>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</si>
  <si>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</si>
  <si>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</si>
  <si>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</si>
  <si>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</si>
  <si>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</si>
  <si>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</si>
  <si>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</si>
  <si>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</si>
  <si>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</si>
  <si>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</si>
  <si>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</si>
  <si>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</si>
  <si>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</si>
  <si>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</si>
  <si>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</si>
  <si>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</si>
  <si>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</si>
  <si>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</si>
  <si>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</si>
  <si>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</si>
  <si>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</si>
  <si>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</si>
  <si>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</si>
  <si>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</si>
  <si>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</si>
  <si>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</si>
  <si>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</si>
  <si>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</si>
  <si>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</si>
  <si>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</si>
  <si>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</si>
  <si>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</si>
  <si>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</si>
  <si>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</si>
  <si>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</si>
  <si>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</si>
  <si>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</si>
  <si>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</si>
  <si>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</si>
  <si>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</si>
  <si>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</si>
  <si>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</si>
  <si>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</si>
  <si>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</si>
  <si>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</si>
  <si>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</si>
  <si>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</si>
  <si>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</si>
  <si>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</si>
  <si>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</si>
  <si>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</si>
  <si>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</si>
  <si>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</si>
  <si>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</si>
  <si>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</si>
  <si>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</si>
  <si>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</si>
  <si>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</si>
  <si>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</si>
  <si>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</si>
  <si>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</si>
  <si>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</si>
  <si>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</si>
  <si>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</si>
  <si>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</si>
  <si>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</si>
  <si>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</si>
  <si>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</si>
  <si>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</si>
  <si>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</si>
  <si>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</si>
  <si>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</si>
  <si>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</si>
  <si>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</si>
  <si>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</si>
  <si>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</si>
  <si>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</si>
  <si>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</si>
  <si>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</si>
  <si>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</si>
  <si>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</si>
  <si>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</si>
  <si>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</si>
  <si>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</si>
  <si>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</si>
  <si>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</si>
  <si>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</si>
  <si>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</si>
  <si>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</si>
  <si>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</si>
  <si>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</si>
  <si>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</si>
  <si>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</si>
  <si>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</si>
  <si>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</si>
  <si>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</si>
  <si>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</si>
  <si>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</si>
  <si>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</si>
  <si>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</si>
  <si>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</si>
  <si>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</si>
  <si>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</si>
  <si>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</si>
  <si>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</si>
  <si>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</si>
  <si>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</si>
  <si>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</si>
  <si>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</si>
  <si>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</si>
  <si>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</si>
  <si>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</si>
  <si>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</si>
  <si>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</si>
  <si>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</si>
  <si>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</si>
  <si>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</si>
  <si>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</si>
  <si>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</si>
  <si>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</si>
  <si>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</si>
  <si>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</si>
  <si>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</si>
  <si>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</si>
  <si>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</si>
  <si>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</si>
  <si>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</si>
  <si>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</si>
  <si>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</si>
  <si>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</si>
  <si>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</si>
  <si>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</si>
  <si>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</si>
  <si>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</si>
  <si>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</si>
  <si>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</si>
  <si>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</si>
  <si>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</si>
  <si>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</si>
  <si>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</si>
  <si>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</si>
  <si>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</si>
  <si>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</si>
  <si>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</si>
  <si>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</si>
  <si>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</si>
  <si>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</si>
  <si>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</si>
  <si>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</si>
  <si>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</si>
  <si>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</si>
  <si>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</si>
  <si>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</si>
  <si>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</si>
  <si>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</si>
  <si>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</si>
  <si>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</si>
  <si>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</si>
  <si>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</si>
  <si>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</si>
  <si>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</si>
  <si>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</si>
  <si>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</si>
  <si>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</si>
  <si>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</si>
  <si>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</si>
  <si>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</si>
  <si>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</si>
  <si>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</si>
  <si>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</si>
  <si>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</si>
  <si>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</si>
  <si>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</si>
  <si>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</si>
  <si>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</si>
  <si>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</si>
  <si>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</si>
  <si>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</si>
  <si>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</si>
  <si>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</si>
  <si>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</si>
  <si>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</si>
  <si>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</si>
  <si>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</si>
  <si>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</si>
  <si>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</si>
  <si>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</si>
  <si>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</si>
  <si>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</si>
  <si>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</si>
  <si>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</si>
  <si>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</si>
  <si>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</si>
  <si>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</si>
  <si>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</si>
  <si>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</si>
  <si>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</si>
  <si>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</si>
  <si>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</si>
  <si>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</si>
  <si>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</si>
  <si>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</si>
  <si>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</si>
  <si>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</si>
  <si>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</si>
  <si>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</si>
  <si>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</si>
  <si>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</si>
  <si>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</si>
  <si>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</si>
  <si>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</si>
  <si>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</si>
  <si>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</si>
  <si>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</si>
  <si>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</si>
  <si>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</si>
  <si>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</si>
  <si>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</si>
  <si>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</si>
  <si>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</si>
  <si>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</si>
  <si>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</si>
  <si>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</si>
  <si>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</si>
  <si>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</si>
  <si>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</si>
  <si>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</si>
  <si>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</si>
  <si>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</si>
  <si>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</si>
  <si>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</si>
  <si>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</si>
  <si>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</si>
  <si>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</si>
  <si>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</si>
  <si>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</si>
  <si>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</si>
  <si>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</si>
  <si>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</si>
  <si>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</si>
  <si>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</si>
  <si>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</si>
  <si>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</si>
  <si>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</si>
  <si>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</si>
  <si>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</si>
  <si>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</si>
  <si>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</si>
  <si>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</si>
  <si>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</si>
  <si>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</si>
  <si>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</si>
  <si>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</si>
  <si>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</si>
  <si>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</si>
  <si>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</si>
  <si>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</si>
  <si>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</si>
  <si>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</si>
  <si>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</si>
  <si>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</si>
  <si>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</si>
  <si>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</si>
  <si>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</si>
  <si>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</si>
  <si>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</si>
  <si>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</si>
  <si>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</si>
  <si>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</si>
  <si>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</si>
  <si>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</si>
  <si>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</si>
  <si>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</si>
  <si>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</si>
  <si>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</si>
  <si>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</si>
  <si>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</si>
  <si>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</si>
  <si>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</si>
  <si>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</si>
  <si>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</si>
  <si>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</si>
  <si>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</si>
  <si>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</si>
  <si>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</si>
  <si>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</si>
  <si>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</si>
  <si>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</si>
  <si>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</si>
  <si>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</si>
  <si>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</si>
  <si>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</si>
  <si>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</si>
  <si>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</si>
  <si>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</si>
  <si>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</si>
  <si>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</si>
  <si>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</si>
  <si>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</si>
  <si>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</si>
  <si>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</si>
  <si>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</si>
  <si>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</si>
  <si>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</si>
  <si>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</si>
  <si>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</si>
  <si>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</si>
  <si>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</si>
  <si>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</si>
  <si>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</si>
  <si>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</si>
  <si>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</si>
  <si>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</si>
  <si>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</si>
  <si>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</si>
  <si>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</si>
  <si>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</si>
  <si>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</si>
  <si>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</si>
  <si>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</si>
  <si>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</si>
  <si>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</si>
  <si>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</si>
  <si>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</si>
  <si>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</si>
  <si>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</si>
  <si>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</si>
  <si>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</si>
  <si>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</si>
  <si>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</si>
  <si>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</si>
  <si>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</si>
  <si>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</si>
  <si>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</si>
  <si>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</si>
  <si>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</si>
  <si>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</si>
  <si>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</si>
  <si>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</si>
  <si>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</si>
  <si>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</si>
  <si>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</si>
  <si>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</si>
  <si>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</si>
  <si>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</si>
  <si>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</si>
  <si>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</si>
  <si>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</si>
  <si>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</si>
  <si>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</si>
  <si>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</si>
  <si>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</si>
  <si>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</si>
  <si>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</si>
  <si>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</si>
  <si>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</si>
  <si>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</si>
  <si>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</si>
  <si>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</si>
  <si>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</si>
  <si>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</si>
  <si>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</si>
  <si>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</si>
  <si>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</si>
  <si>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</si>
  <si>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</si>
  <si>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</si>
  <si>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</si>
  <si>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</si>
  <si>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</si>
  <si>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</si>
  <si>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</si>
  <si>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</si>
  <si>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</si>
  <si>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</si>
  <si>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</si>
  <si>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</si>
  <si>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</si>
  <si>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</si>
  <si>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</si>
  <si>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</si>
  <si>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</si>
  <si>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</si>
  <si>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</si>
  <si>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</si>
  <si>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</si>
  <si>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</si>
  <si>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</si>
  <si>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</si>
  <si>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</si>
  <si>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</si>
  <si>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</si>
  <si>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</si>
  <si>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</si>
  <si>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</si>
  <si>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</si>
  <si>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</si>
  <si>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</si>
  <si>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</si>
  <si>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</si>
  <si>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</si>
  <si>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</si>
  <si>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</si>
  <si>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</si>
  <si>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</si>
  <si>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</si>
  <si>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</si>
  <si>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</si>
  <si>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</si>
  <si>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</si>
  <si>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</si>
  <si>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</si>
  <si>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</si>
  <si>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</si>
  <si>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</si>
  <si>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</si>
  <si>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</si>
  <si>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</si>
  <si>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</si>
  <si>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</si>
  <si>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</si>
  <si>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</si>
  <si>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</si>
  <si>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</si>
  <si>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</si>
  <si>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</si>
  <si>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</si>
  <si>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</si>
  <si>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</si>
  <si>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</si>
  <si>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</si>
  <si>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</si>
  <si>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</si>
  <si>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</si>
  <si>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</si>
  <si>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</si>
  <si>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</si>
  <si>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</si>
  <si>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</si>
  <si>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</si>
  <si>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</si>
  <si>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</si>
  <si>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</si>
  <si>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</si>
  <si>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</si>
  <si>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</si>
  <si>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</si>
  <si>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</si>
  <si>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</si>
  <si>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</si>
  <si>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</si>
  <si>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</si>
  <si>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</si>
  <si>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</si>
  <si>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</si>
  <si>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</si>
  <si>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</si>
  <si>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</si>
  <si>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</si>
  <si>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</si>
  <si>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</si>
  <si>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</si>
  <si>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</si>
  <si>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</si>
  <si>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</si>
  <si>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</si>
  <si>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</si>
  <si>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</si>
  <si>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</si>
  <si>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</si>
  <si>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</si>
  <si>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</si>
  <si>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</si>
  <si>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</si>
  <si>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</si>
  <si>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</si>
  <si>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</si>
  <si>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</si>
  <si>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</si>
  <si>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</si>
  <si>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</si>
  <si>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</si>
  <si>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</si>
  <si>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</si>
  <si>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</si>
  <si>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</si>
  <si>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</si>
  <si>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</si>
  <si>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</si>
  <si>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</si>
  <si>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</si>
  <si>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</si>
  <si>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</si>
  <si>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</si>
  <si>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</si>
  <si>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</si>
  <si>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</si>
  <si>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</si>
  <si>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</si>
  <si>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</si>
  <si>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</si>
  <si>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</si>
  <si>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</si>
  <si>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</si>
  <si>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</si>
  <si>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</si>
  <si>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</si>
  <si>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</si>
  <si>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</si>
  <si>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</si>
  <si>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</si>
  <si>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</si>
  <si>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</si>
  <si>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</si>
  <si>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</si>
  <si>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</si>
  <si>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</si>
  <si>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</si>
  <si>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</si>
  <si>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</si>
  <si>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</si>
  <si>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</si>
  <si>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</si>
  <si>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</si>
  <si>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</si>
  <si>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</si>
  <si>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</si>
  <si>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</si>
  <si>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</si>
  <si>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</si>
  <si>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</si>
  <si>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</si>
  <si>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</si>
  <si>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</si>
  <si>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</si>
  <si>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</si>
  <si>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</si>
  <si>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</si>
  <si>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</si>
  <si>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</si>
  <si>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</si>
  <si>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</si>
  <si>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</si>
  <si>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</si>
  <si>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</si>
  <si>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</si>
  <si>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</si>
  <si>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</si>
  <si>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</si>
  <si>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</si>
  <si>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</si>
  <si>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</si>
  <si>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</si>
  <si>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</si>
  <si>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</si>
  <si>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</si>
  <si>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</si>
  <si>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</si>
  <si>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</si>
  <si>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</si>
  <si>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</si>
  <si>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</si>
  <si>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</si>
  <si>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</si>
  <si>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</si>
  <si>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</si>
  <si>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</si>
  <si>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</si>
  <si>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</si>
  <si>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</si>
  <si>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</si>
  <si>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</si>
  <si>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</si>
  <si>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</si>
  <si>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</si>
  <si>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</si>
  <si>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</si>
  <si>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</si>
  <si>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</si>
  <si>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</si>
  <si>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</si>
  <si>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</si>
  <si>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</si>
  <si>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</si>
  <si>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</si>
  <si>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</si>
  <si>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</si>
  <si>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</si>
  <si>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</si>
  <si>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</si>
  <si>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</si>
  <si>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</si>
  <si>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</si>
  <si>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</si>
  <si>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</si>
  <si>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</si>
  <si>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</si>
  <si>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</si>
  <si>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</si>
  <si>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</si>
  <si>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</si>
  <si>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</si>
  <si>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</si>
  <si>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</si>
  <si>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</si>
  <si>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</si>
  <si>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</si>
  <si>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</si>
  <si>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</si>
  <si>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</si>
  <si>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</si>
  <si>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</si>
  <si>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</si>
  <si>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</si>
  <si>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</si>
  <si>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</si>
  <si>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</si>
  <si>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</si>
  <si>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</si>
  <si>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</si>
  <si>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</si>
  <si>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</si>
  <si>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</si>
  <si>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</si>
  <si>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</si>
  <si>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</si>
  <si>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</si>
  <si>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</si>
  <si>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</si>
  <si>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</si>
  <si>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</si>
  <si>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</si>
  <si>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</si>
  <si>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</si>
  <si>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</si>
  <si>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</si>
  <si>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</si>
  <si>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</si>
  <si>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</si>
  <si>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</si>
  <si>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</si>
  <si>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</si>
  <si>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</si>
  <si>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</si>
  <si>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</si>
  <si>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</si>
  <si>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</si>
  <si>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</si>
  <si>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</si>
  <si>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</si>
  <si>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</si>
  <si>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</si>
  <si>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</si>
  <si>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</si>
  <si>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</si>
  <si>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</si>
  <si>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</si>
  <si>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</si>
  <si>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</si>
  <si>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</si>
  <si>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</si>
  <si>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</si>
  <si>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</si>
  <si>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</si>
  <si>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</si>
  <si>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</si>
  <si>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</si>
  <si>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</si>
  <si>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</si>
  <si>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</si>
  <si>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</si>
  <si>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</si>
  <si>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</si>
  <si>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</si>
  <si>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</si>
  <si>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</si>
  <si>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</si>
  <si>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</si>
  <si>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</si>
  <si>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</si>
  <si>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</si>
  <si>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</si>
  <si>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</si>
  <si>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</si>
  <si>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</si>
  <si>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</si>
  <si>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</si>
  <si>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</si>
  <si>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</si>
  <si>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</si>
  <si>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</si>
  <si>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</si>
  <si>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</si>
  <si>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</si>
  <si>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</si>
  <si>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</si>
  <si>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</si>
  <si>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</si>
  <si>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</si>
  <si>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</si>
  <si>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</si>
  <si>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</si>
  <si>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</si>
  <si>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</si>
  <si>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</si>
  <si>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</si>
  <si>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</si>
  <si>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</si>
  <si>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</si>
  <si>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</si>
  <si>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</si>
  <si>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</si>
  <si>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</si>
  <si>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</si>
  <si>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</si>
  <si>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</si>
  <si>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</si>
  <si>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</si>
  <si>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</si>
  <si>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</si>
  <si>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</si>
  <si>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</si>
  <si>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</si>
  <si>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</si>
  <si>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</si>
  <si>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</si>
  <si>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</si>
  <si>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</si>
  <si>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</si>
  <si>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</si>
  <si>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</si>
  <si>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</si>
  <si>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</si>
  <si>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</si>
  <si>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</si>
  <si>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</si>
  <si>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</si>
  <si>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</si>
  <si>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</si>
  <si>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</si>
  <si>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</si>
  <si>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</si>
  <si>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</si>
  <si>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</si>
  <si>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</si>
  <si>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</si>
  <si>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</si>
  <si>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</si>
  <si>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</si>
  <si>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</si>
  <si>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</si>
  <si>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</si>
  <si>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</si>
  <si>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</si>
  <si>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</si>
  <si>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</si>
  <si>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</si>
  <si>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</si>
  <si>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</si>
  <si>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</si>
  <si>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</si>
  <si>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</si>
  <si>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</si>
  <si>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</si>
  <si>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</si>
  <si>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</si>
  <si>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</si>
  <si>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</si>
  <si>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</si>
  <si>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</si>
  <si>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</si>
  <si>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</si>
  <si>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</si>
  <si>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</si>
  <si>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</si>
  <si>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</si>
  <si>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</si>
  <si>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</si>
  <si>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</si>
  <si>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</si>
  <si>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</si>
  <si>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</si>
  <si>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</si>
  <si>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</si>
  <si>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</si>
  <si>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</si>
  <si>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</si>
  <si>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</si>
  <si>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</si>
  <si>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</si>
  <si>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</si>
  <si>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</si>
  <si>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</si>
  <si>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</si>
  <si>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</si>
  <si>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</si>
  <si>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</si>
  <si>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</si>
  <si>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</si>
  <si>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</si>
  <si>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</si>
  <si>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</si>
  <si>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</si>
  <si>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</si>
  <si>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</si>
  <si>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</si>
  <si>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</si>
  <si>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</si>
  <si>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</si>
  <si>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</si>
  <si>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</si>
  <si>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</si>
  <si>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</si>
  <si>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</si>
  <si>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</si>
  <si>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</si>
  <si>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</si>
  <si>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</si>
  <si>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</si>
  <si>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</si>
  <si>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</si>
  <si>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</si>
  <si>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</si>
  <si>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</si>
  <si>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</si>
  <si>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</si>
  <si>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</si>
  <si>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</si>
  <si>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</si>
  <si>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</si>
  <si>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</si>
  <si>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</si>
  <si>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</si>
  <si>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</si>
  <si>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</si>
  <si>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</si>
  <si>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</si>
  <si>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</si>
  <si>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</si>
  <si>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</si>
  <si>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</si>
  <si>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</si>
  <si>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</si>
  <si>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</si>
  <si>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</si>
  <si>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</si>
  <si>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</si>
  <si>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</si>
  <si>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</si>
  <si>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</si>
  <si>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</si>
  <si>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</si>
  <si>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</si>
  <si>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</si>
  <si>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</si>
  <si>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</si>
  <si>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</si>
  <si>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</si>
  <si>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</si>
  <si>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</si>
  <si>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</si>
  <si>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</si>
  <si>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</si>
  <si>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</si>
  <si>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</si>
  <si>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</si>
  <si>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</si>
  <si>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</si>
  <si>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</si>
  <si>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</si>
  <si>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</si>
  <si>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</si>
  <si>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</si>
  <si>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</si>
  <si>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</si>
  <si>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</si>
  <si>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</si>
  <si>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</si>
  <si>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</si>
  <si>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</si>
  <si>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</si>
  <si>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</si>
  <si>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</si>
  <si>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</si>
  <si>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</si>
  <si>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</si>
  <si>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</si>
  <si>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</si>
  <si>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</si>
  <si>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</si>
  <si>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</si>
  <si>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</si>
  <si>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</si>
  <si>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</si>
  <si>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</si>
  <si>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</si>
  <si>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</si>
  <si>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</si>
  <si>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</si>
  <si>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</si>
  <si>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</si>
  <si>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</si>
  <si>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</si>
  <si>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</si>
  <si>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</si>
  <si>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</si>
  <si>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</si>
  <si>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</si>
  <si>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</si>
  <si>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</si>
  <si>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</si>
  <si>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</si>
  <si>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</si>
  <si>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</si>
  <si>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</si>
  <si>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</si>
  <si>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</si>
  <si>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</si>
  <si>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</si>
  <si>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</si>
  <si>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</si>
  <si>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</si>
  <si>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</si>
  <si>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</si>
  <si>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</si>
  <si>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</si>
  <si>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</si>
  <si>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</si>
  <si>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</si>
  <si>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</si>
  <si>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</si>
  <si>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</si>
  <si>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</si>
  <si>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</si>
  <si>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</si>
  <si>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</si>
  <si>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</si>
  <si>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</si>
  <si>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</si>
  <si>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</si>
  <si>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</si>
  <si>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</si>
  <si>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</si>
  <si>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</si>
  <si>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</si>
  <si>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</si>
  <si>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</si>
  <si>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</si>
  <si>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</si>
  <si>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</si>
  <si>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</si>
  <si>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</si>
  <si>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</si>
  <si>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</si>
  <si>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</si>
  <si>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</si>
  <si>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</si>
  <si>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</si>
  <si>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</si>
  <si>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</si>
  <si>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</si>
  <si>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</si>
  <si>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</si>
  <si>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</si>
  <si>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</si>
  <si>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</si>
  <si>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</si>
  <si>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</si>
  <si>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</si>
  <si>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</si>
  <si>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</si>
  <si>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</si>
  <si>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</si>
  <si>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</si>
  <si>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</si>
  <si>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</si>
  <si>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</si>
  <si>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</si>
  <si>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</si>
  <si>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</si>
  <si>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</si>
  <si>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</si>
  <si>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</si>
  <si>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</si>
  <si>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</si>
  <si>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</si>
  <si>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</si>
  <si>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</si>
  <si>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</si>
  <si>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</si>
  <si>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</si>
  <si>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</si>
  <si>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</si>
  <si>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</si>
  <si>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</si>
  <si>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</si>
  <si>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</si>
  <si>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</si>
  <si>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</si>
  <si>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</si>
  <si>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</si>
  <si>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</si>
  <si>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</si>
  <si>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</si>
  <si>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</si>
  <si>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</si>
  <si>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</si>
  <si>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</si>
  <si>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</si>
  <si>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</si>
  <si>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</si>
  <si>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</si>
  <si>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</si>
  <si>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</si>
  <si>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</si>
  <si>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</si>
  <si>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</si>
  <si>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</si>
  <si>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</si>
  <si>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</si>
  <si>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</si>
  <si>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</si>
  <si>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</si>
  <si>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</si>
  <si>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</si>
  <si>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</si>
  <si>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</si>
  <si>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</si>
  <si>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</si>
  <si>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</si>
  <si>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</si>
  <si>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</si>
  <si>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</si>
  <si>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</si>
  <si>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</si>
  <si>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</si>
  <si>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</si>
  <si>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</si>
  <si>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</si>
  <si>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</si>
  <si>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</si>
  <si>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</si>
  <si>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</si>
  <si>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</si>
  <si>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</si>
  <si>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</si>
  <si>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</si>
  <si>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</si>
  <si>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</si>
  <si>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</si>
  <si>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</si>
  <si>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</si>
  <si>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</si>
  <si>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</si>
  <si>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</si>
  <si>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</si>
  <si>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</si>
  <si>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</si>
  <si>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</si>
  <si>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</si>
  <si>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</si>
  <si>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</si>
  <si>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</si>
  <si>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</si>
  <si>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</si>
  <si>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</si>
  <si>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</si>
  <si>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</si>
  <si>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</si>
  <si>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</si>
  <si>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</si>
  <si>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</si>
  <si>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</si>
  <si>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</si>
  <si>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</si>
  <si>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</si>
  <si>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</si>
  <si>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</si>
  <si>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</si>
  <si>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</si>
  <si>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</si>
  <si>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</si>
  <si>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</si>
  <si>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</si>
  <si>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</si>
  <si>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</si>
  <si>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</si>
  <si>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</si>
  <si>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</si>
  <si>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</si>
  <si>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</si>
  <si>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</si>
  <si>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</si>
  <si>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</si>
  <si>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</si>
  <si>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</si>
  <si>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</si>
  <si>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</si>
  <si>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</si>
  <si>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</si>
  <si>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</si>
  <si>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</si>
  <si>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</si>
  <si>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</si>
  <si>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</si>
  <si>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</si>
  <si>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</si>
  <si>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</si>
  <si>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</si>
  <si>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</si>
  <si>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</si>
  <si>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</si>
  <si>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</si>
  <si>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</si>
  <si>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</si>
  <si>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</si>
  <si>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</si>
  <si>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</si>
  <si>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</si>
  <si>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</si>
  <si>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</si>
  <si>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</si>
  <si>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</si>
  <si>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</si>
  <si>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</si>
  <si>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</si>
  <si>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</si>
  <si>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</si>
  <si>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</si>
  <si>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</si>
  <si>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</si>
  <si>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</si>
  <si>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</si>
  <si>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</si>
  <si>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</si>
  <si>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</si>
  <si>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</si>
  <si>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</si>
  <si>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</si>
  <si>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</si>
  <si>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</si>
  <si>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</si>
  <si>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</si>
  <si>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</si>
  <si>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</si>
  <si>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</si>
  <si>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</si>
  <si>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</si>
  <si>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</si>
  <si>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</si>
  <si>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</si>
  <si>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</si>
  <si>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</si>
  <si>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</si>
  <si>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</si>
  <si>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</si>
  <si>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</si>
  <si>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</si>
  <si>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</si>
  <si>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</si>
  <si>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</si>
  <si>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</si>
  <si>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</si>
  <si>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</si>
  <si>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</si>
  <si>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</si>
  <si>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</si>
  <si>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</si>
  <si>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</si>
  <si>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</si>
  <si>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</si>
  <si>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</si>
  <si>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</si>
  <si>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</si>
  <si>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</si>
  <si>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</si>
  <si>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</si>
  <si>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</si>
  <si>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</si>
  <si>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</si>
  <si>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</si>
  <si>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</si>
  <si>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</si>
  <si>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</si>
  <si>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</si>
  <si>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</si>
  <si>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</si>
  <si>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</si>
  <si>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</si>
  <si>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</si>
  <si>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</si>
  <si>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</si>
  <si>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</si>
  <si>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</si>
  <si>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</si>
  <si>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</si>
  <si>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</si>
  <si>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</si>
  <si>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</si>
  <si>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</si>
  <si>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</si>
  <si>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</si>
  <si>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</si>
  <si>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</si>
  <si>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</si>
  <si>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</si>
  <si>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</si>
  <si>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</si>
  <si>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</si>
  <si>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</si>
  <si>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</si>
  <si>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</si>
  <si>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</si>
  <si>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</si>
  <si>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</si>
  <si>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</si>
  <si>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</si>
  <si>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</si>
  <si>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</si>
  <si>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</si>
  <si>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</si>
  <si>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</si>
  <si>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</si>
  <si>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</si>
  <si>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</si>
  <si>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</si>
  <si>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</si>
  <si>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</si>
  <si>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</si>
  <si>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</si>
  <si>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</si>
  <si>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</si>
  <si>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</si>
  <si>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</si>
  <si>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</si>
  <si>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</si>
  <si>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</si>
  <si>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</si>
  <si>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</si>
  <si>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</si>
  <si>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</si>
  <si>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</si>
  <si>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</si>
  <si>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</si>
  <si>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</si>
  <si>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</si>
  <si>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</si>
  <si>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</si>
  <si>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</si>
  <si>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</si>
  <si>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</si>
  <si>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</si>
  <si>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</si>
  <si>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</si>
  <si>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</si>
  <si>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</si>
  <si>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</si>
  <si>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</si>
  <si>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</si>
  <si>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</si>
  <si>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</si>
  <si>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</si>
  <si>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</si>
  <si>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</si>
  <si>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</si>
  <si>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</si>
  <si>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</si>
  <si>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</si>
  <si>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</si>
  <si>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</si>
  <si>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</si>
  <si>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</si>
  <si>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</si>
  <si>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</si>
  <si>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</si>
  <si>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</si>
  <si>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</si>
  <si>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</si>
  <si>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</si>
  <si>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</si>
  <si>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</si>
  <si>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</si>
  <si>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</si>
  <si>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</si>
  <si>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</si>
  <si>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</si>
  <si>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</si>
  <si>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</si>
  <si>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</si>
  <si>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</si>
  <si>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</si>
  <si>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</si>
  <si>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</si>
  <si>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</si>
  <si>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</si>
  <si>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</si>
  <si>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</si>
  <si>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</si>
  <si>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</si>
  <si>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</si>
  <si>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</si>
  <si>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</si>
  <si>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</si>
  <si>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</si>
  <si>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</si>
  <si>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</si>
  <si>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</si>
  <si>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</si>
  <si>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</si>
  <si>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</si>
  <si>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</si>
  <si>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</si>
  <si>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</si>
  <si>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</si>
  <si>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</si>
  <si>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</si>
  <si>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</si>
  <si>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</si>
  <si>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</si>
  <si>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</si>
  <si>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</si>
  <si>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</si>
  <si>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</si>
  <si>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</si>
  <si>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</si>
  <si>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</si>
  <si>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</si>
  <si>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</si>
  <si>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</si>
  <si>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</si>
  <si>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</si>
  <si>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</si>
  <si>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</si>
  <si>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</si>
  <si>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</si>
  <si>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</si>
  <si>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</si>
  <si>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</si>
  <si>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</si>
  <si>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</si>
  <si>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</si>
  <si>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</si>
  <si>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</si>
  <si>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</si>
  <si>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</si>
  <si>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</si>
  <si>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</si>
  <si>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</si>
  <si>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</si>
  <si>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</si>
  <si>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</si>
  <si>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</si>
  <si>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</si>
  <si>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</si>
  <si>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</si>
  <si>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</si>
  <si>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</si>
  <si>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</si>
  <si>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</si>
  <si>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</si>
  <si>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</si>
  <si>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</si>
  <si>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</si>
  <si>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</si>
  <si>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</si>
  <si>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</si>
  <si>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</si>
  <si>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</si>
  <si>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</si>
  <si>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</si>
  <si>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</si>
  <si>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</si>
  <si>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</si>
  <si>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</si>
  <si>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</si>
  <si>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</si>
  <si>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</si>
  <si>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</si>
  <si>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</si>
  <si>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</si>
  <si>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</si>
  <si>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</si>
  <si>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</si>
  <si>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</si>
  <si>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</si>
  <si>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</si>
  <si>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</si>
  <si>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</si>
  <si>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</si>
  <si>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</si>
  <si>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</si>
  <si>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</si>
  <si>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</si>
  <si>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</si>
  <si>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</si>
  <si>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</si>
  <si>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</si>
  <si>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</si>
  <si>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</si>
  <si>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</si>
  <si>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</si>
  <si>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</si>
  <si>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</si>
  <si>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</si>
  <si>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</si>
  <si>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</si>
  <si>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</si>
  <si>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</si>
  <si>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</si>
  <si>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</si>
  <si>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</si>
  <si>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</si>
  <si>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</si>
  <si>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</si>
  <si>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</si>
  <si>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</si>
  <si>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</si>
  <si>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</si>
  <si>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</si>
  <si>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</si>
  <si>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</si>
  <si>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</si>
  <si>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</si>
  <si>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</si>
  <si>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</si>
  <si>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</si>
  <si>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</si>
  <si>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</si>
  <si>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</si>
  <si>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</si>
  <si>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</si>
  <si>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</si>
  <si>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</si>
  <si>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</si>
  <si>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</si>
  <si>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</si>
  <si>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</si>
  <si>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</si>
  <si>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</si>
  <si>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</si>
  <si>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</si>
  <si>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</si>
  <si>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</si>
  <si>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</si>
  <si>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</si>
  <si>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</si>
  <si>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</si>
  <si>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</si>
  <si>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</si>
  <si>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</si>
  <si>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</si>
  <si>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</si>
  <si>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</si>
  <si>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</si>
  <si>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</si>
  <si>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</si>
  <si>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</si>
  <si>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</si>
  <si>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</si>
  <si>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</si>
  <si>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</si>
  <si>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</si>
  <si>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</si>
  <si>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</si>
  <si>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</si>
  <si>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</si>
  <si>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</si>
  <si>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</si>
  <si>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</si>
  <si>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</si>
  <si>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</si>
  <si>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</si>
  <si>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</si>
  <si>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</si>
  <si>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</si>
  <si>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</si>
  <si>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</si>
  <si>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</si>
  <si>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</si>
  <si>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</si>
  <si>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</si>
  <si>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</si>
  <si>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</si>
  <si>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</si>
  <si>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</si>
  <si>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</si>
  <si>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</si>
  <si>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</si>
  <si>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</si>
  <si>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</si>
  <si>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</si>
  <si>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</si>
  <si>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</si>
  <si>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</si>
  <si>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</si>
  <si>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</si>
  <si>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</si>
  <si>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</si>
  <si>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</si>
  <si>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</si>
  <si>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</si>
  <si>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</si>
  <si>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</si>
  <si>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</si>
  <si>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</si>
  <si>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</si>
  <si>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</si>
  <si>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</si>
  <si>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</si>
  <si>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</si>
  <si>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</si>
  <si>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</si>
  <si>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</si>
  <si>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</si>
  <si>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</si>
  <si>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</si>
  <si>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</si>
  <si>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</si>
  <si>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</si>
  <si>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</si>
  <si>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</si>
  <si>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</si>
  <si>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</si>
  <si>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</si>
  <si>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</si>
  <si>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</si>
  <si>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</si>
  <si>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</si>
  <si>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</si>
  <si>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</si>
  <si>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</si>
  <si>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</si>
  <si>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</si>
  <si>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</si>
  <si>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</si>
  <si>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</si>
  <si>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</si>
  <si>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</si>
  <si>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</si>
  <si>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</si>
  <si>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</si>
  <si>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</si>
  <si>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</si>
  <si>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</si>
  <si>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</si>
  <si>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</si>
  <si>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</si>
  <si>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</si>
  <si>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</si>
  <si>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</si>
  <si>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</si>
  <si>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</si>
  <si>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</si>
  <si>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</si>
  <si>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</si>
  <si>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</si>
  <si>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</si>
  <si>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</si>
  <si>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</si>
  <si>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</si>
  <si>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</si>
  <si>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</si>
  <si>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</si>
  <si>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</si>
  <si>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</si>
  <si>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</si>
  <si>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</si>
  <si>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</si>
  <si>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</si>
  <si>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</si>
  <si>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</si>
  <si>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</si>
  <si>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</si>
  <si>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</si>
  <si>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</si>
  <si>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</si>
  <si>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</si>
  <si>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</si>
  <si>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</si>
  <si>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</si>
  <si>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</si>
  <si>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</si>
  <si>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</si>
  <si>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</si>
  <si>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</si>
  <si>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</si>
  <si>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</si>
  <si>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</si>
  <si>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</si>
  <si>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</si>
  <si>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</si>
  <si>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</si>
  <si>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</si>
  <si>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</si>
  <si>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</si>
  <si>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</si>
  <si>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</si>
  <si>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</si>
  <si>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</si>
  <si>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</si>
  <si>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</si>
  <si>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</si>
  <si>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</si>
  <si>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</si>
  <si>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</si>
  <si>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</si>
  <si>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</si>
  <si>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</si>
  <si>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</si>
  <si>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</si>
  <si>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</si>
  <si>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</si>
  <si>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</si>
  <si>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</si>
  <si>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</si>
  <si>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</si>
  <si>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</si>
  <si>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</si>
  <si>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</si>
  <si>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</si>
  <si>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</si>
  <si>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</si>
  <si>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</si>
  <si>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</si>
  <si>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</si>
  <si>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</si>
  <si>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</si>
  <si>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</si>
  <si>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</si>
  <si>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</si>
  <si>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</si>
  <si>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</si>
  <si>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</si>
  <si>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</si>
  <si>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</si>
  <si>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</si>
  <si>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</si>
  <si>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</si>
  <si>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</si>
  <si>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</si>
  <si>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</si>
  <si>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</si>
  <si>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</si>
  <si>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</si>
  <si>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</si>
  <si>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</si>
  <si>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</si>
  <si>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</si>
  <si>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</si>
  <si>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</si>
  <si>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</si>
  <si>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</si>
  <si>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</si>
  <si>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</si>
  <si>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</si>
  <si>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</si>
  <si>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</si>
  <si>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</si>
  <si>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</si>
  <si>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</si>
  <si>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</si>
  <si>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</si>
  <si>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</si>
  <si>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</si>
  <si>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</si>
  <si>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</si>
  <si>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</si>
  <si>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</si>
  <si>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</si>
  <si>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</si>
  <si>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</si>
  <si>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</si>
  <si>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</si>
  <si>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</si>
  <si>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</si>
  <si>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</si>
  <si>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</si>
  <si>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</si>
  <si>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</si>
  <si>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</si>
  <si>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</si>
  <si>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</si>
  <si>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</si>
  <si>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</si>
  <si>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</si>
  <si>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</si>
  <si>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</si>
  <si>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</si>
  <si>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</si>
  <si>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</si>
  <si>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</si>
  <si>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</si>
  <si>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</si>
  <si>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</si>
  <si>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</si>
  <si>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</si>
  <si>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</si>
  <si>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</si>
  <si>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</si>
  <si>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</si>
  <si>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</si>
  <si>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</si>
  <si>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</si>
  <si>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</si>
  <si>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</si>
  <si>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</si>
  <si>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</si>
  <si>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</si>
  <si>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</si>
  <si>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</si>
  <si>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</si>
  <si>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</si>
  <si>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</si>
  <si>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</si>
  <si>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</si>
  <si>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</si>
  <si>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</si>
  <si>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</si>
  <si>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</si>
  <si>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</si>
  <si>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</si>
  <si>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</si>
  <si>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</si>
  <si>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</si>
  <si>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</si>
  <si>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</si>
  <si>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</si>
  <si>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</si>
  <si>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</si>
  <si>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</si>
  <si>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</si>
  <si>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</si>
  <si>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</si>
  <si>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</si>
  <si>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</si>
  <si>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</si>
  <si>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</si>
  <si>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</si>
  <si>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</si>
  <si>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</si>
  <si>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</si>
  <si>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</si>
  <si>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</si>
  <si>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</si>
  <si>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</si>
  <si>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</si>
  <si>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</si>
  <si>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</si>
  <si>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</si>
  <si>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</si>
  <si>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</si>
  <si>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</si>
  <si>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</si>
  <si>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</si>
  <si>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</si>
  <si>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</si>
  <si>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</si>
  <si>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</si>
  <si>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</si>
  <si>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</si>
  <si>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</si>
  <si>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</si>
  <si>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</si>
  <si>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</si>
  <si>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</si>
  <si>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</si>
  <si>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</si>
  <si>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</si>
  <si>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</si>
  <si>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</si>
  <si>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</si>
  <si>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</si>
  <si>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</si>
  <si>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</si>
  <si>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</si>
  <si>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</si>
  <si>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</si>
  <si>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</si>
  <si>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</si>
  <si>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</si>
  <si>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</si>
  <si>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</si>
  <si>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</si>
  <si>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</si>
  <si>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</si>
  <si>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</si>
  <si>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</si>
  <si>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</si>
  <si>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</si>
  <si>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</si>
  <si>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</si>
  <si>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</si>
  <si>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</si>
  <si>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</si>
  <si>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</si>
  <si>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</si>
  <si>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</si>
  <si>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</si>
  <si>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</si>
  <si>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</si>
  <si>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</si>
  <si>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</si>
  <si>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</si>
  <si>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</si>
  <si>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</si>
  <si>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</si>
  <si>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</si>
  <si>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</si>
  <si>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</si>
  <si>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</si>
  <si>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</si>
  <si>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</si>
  <si>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</si>
  <si>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</si>
  <si>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</si>
  <si>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</si>
  <si>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</si>
  <si>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</si>
  <si>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</si>
  <si>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</si>
  <si>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</si>
  <si>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</si>
  <si>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</si>
  <si>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</si>
  <si>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</si>
  <si>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</si>
  <si>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</si>
  <si>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</si>
  <si>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</si>
  <si>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</si>
  <si>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</si>
  <si>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</si>
  <si>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</si>
  <si>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</si>
  <si>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</si>
  <si>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</si>
  <si>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</si>
  <si>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</si>
  <si>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</si>
  <si>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</si>
  <si>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</si>
  <si>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</si>
  <si>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</si>
  <si>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</si>
  <si>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</si>
  <si>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</si>
  <si>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</si>
  <si>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</si>
  <si>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</si>
  <si>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</si>
  <si>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</si>
  <si>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</si>
  <si>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</si>
  <si>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</si>
  <si>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</si>
  <si>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</si>
  <si>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</si>
  <si>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</si>
  <si>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</si>
  <si>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</si>
  <si>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</si>
  <si>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</si>
  <si>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</si>
  <si>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</si>
  <si>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</si>
  <si>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</si>
  <si>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</si>
  <si>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</si>
  <si>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</si>
  <si>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</si>
  <si>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</si>
  <si>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</si>
  <si>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</si>
  <si>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</si>
  <si>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</si>
  <si>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</si>
  <si>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</si>
  <si>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</si>
  <si>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</si>
  <si>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</si>
  <si>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</si>
  <si>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</si>
  <si>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</si>
  <si>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</si>
  <si>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</si>
  <si>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</si>
  <si>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</si>
  <si>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</si>
  <si>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</si>
  <si>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</si>
  <si>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</si>
  <si>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</si>
  <si>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</si>
  <si>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</si>
  <si>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</si>
  <si>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</si>
  <si>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</si>
  <si>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</si>
  <si>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</si>
  <si>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</si>
  <si>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</si>
  <si>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</si>
  <si>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</si>
  <si>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</si>
  <si>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</si>
  <si>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</si>
  <si>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</si>
  <si>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</si>
  <si>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</si>
  <si>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</si>
  <si>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</si>
  <si>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</si>
  <si>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</si>
  <si>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</si>
  <si>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</si>
  <si>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</si>
  <si>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</si>
  <si>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</si>
  <si>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</si>
  <si>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</si>
  <si>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</si>
  <si>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</si>
  <si>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</si>
  <si>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</si>
  <si>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</si>
  <si>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</si>
  <si>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</si>
  <si>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</si>
  <si>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</si>
  <si>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</si>
  <si>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</si>
  <si>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</si>
  <si>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</si>
  <si>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</si>
  <si>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</si>
  <si>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</si>
  <si>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</si>
  <si>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</si>
  <si>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</si>
  <si>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</si>
  <si>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</si>
  <si>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</si>
  <si>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</si>
  <si>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</si>
  <si>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</si>
  <si>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</si>
  <si>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</si>
  <si>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</si>
  <si>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</si>
  <si>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</si>
  <si>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</si>
  <si>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</si>
  <si>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</si>
  <si>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</si>
  <si>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</si>
  <si>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</si>
  <si>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</si>
  <si>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</si>
  <si>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</si>
  <si>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</si>
  <si>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</si>
  <si>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</si>
  <si>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</si>
  <si>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</si>
  <si>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</si>
  <si>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</si>
  <si>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</si>
  <si>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</si>
  <si>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</si>
  <si>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</si>
  <si>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</si>
  <si>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</si>
  <si>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</si>
  <si>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</si>
  <si>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</si>
  <si>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</si>
  <si>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</si>
  <si>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</si>
  <si>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</si>
  <si>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</si>
  <si>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</si>
  <si>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</si>
  <si>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</si>
  <si>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</si>
  <si>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</si>
  <si>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</si>
  <si>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</si>
  <si>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</si>
  <si>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</si>
  <si>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</si>
  <si>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</si>
  <si>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</si>
  <si>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</si>
  <si>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</si>
  <si>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</si>
  <si>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</si>
  <si>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</si>
  <si>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</si>
  <si>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</si>
  <si>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</si>
  <si>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</si>
  <si>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</si>
  <si>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</si>
  <si>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</si>
  <si>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</si>
  <si>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</si>
  <si>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</si>
  <si>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</si>
  <si>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</si>
  <si>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</si>
  <si>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</si>
  <si>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</si>
  <si>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</si>
  <si>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</si>
  <si>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</si>
  <si>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</si>
  <si>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</si>
  <si>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</si>
  <si>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</si>
  <si>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</si>
  <si>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</si>
  <si>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</si>
  <si>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</si>
  <si>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</si>
  <si>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</si>
  <si>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</si>
  <si>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</si>
  <si>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</si>
  <si>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</si>
  <si>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</si>
  <si>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</si>
  <si>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</si>
  <si>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</si>
  <si>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</si>
  <si>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</si>
  <si>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</si>
  <si>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</si>
  <si>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</si>
  <si>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</si>
  <si>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</si>
  <si>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</si>
  <si>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</si>
  <si>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</si>
  <si>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</si>
  <si>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</si>
  <si>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</si>
  <si>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</si>
  <si>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</si>
  <si>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</si>
  <si>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</si>
  <si>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</si>
  <si>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</si>
  <si>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</si>
  <si>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</si>
  <si>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</si>
  <si>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</si>
  <si>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</si>
  <si>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</si>
  <si>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</si>
  <si>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</si>
  <si>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</si>
  <si>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</si>
  <si>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</si>
  <si>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</si>
  <si>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</si>
  <si>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</si>
  <si>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</si>
  <si>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</si>
  <si>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</si>
  <si>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</si>
  <si>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</si>
  <si>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</si>
  <si>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</si>
  <si>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</si>
  <si>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</si>
  <si>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</si>
  <si>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</si>
  <si>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</si>
  <si>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</si>
  <si>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</si>
  <si>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</si>
  <si>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</si>
  <si>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</si>
  <si>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</si>
  <si>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</si>
  <si>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</si>
  <si>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</si>
  <si>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</si>
  <si>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</si>
  <si>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</si>
  <si>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</si>
  <si>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</si>
  <si>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</si>
  <si>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</si>
  <si>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</si>
  <si>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</si>
  <si>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</si>
  <si>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</si>
  <si>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</si>
  <si>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</si>
  <si>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</si>
  <si>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</si>
  <si>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</si>
  <si>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</si>
  <si>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</si>
  <si>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</si>
  <si>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</si>
  <si>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</si>
  <si>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</si>
  <si>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</si>
  <si>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</si>
  <si>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</si>
  <si>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</si>
  <si>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</si>
  <si>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</si>
  <si>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</si>
  <si>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</si>
  <si>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</si>
  <si>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</si>
  <si>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</si>
  <si>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</si>
  <si>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</si>
  <si>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</si>
  <si>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</si>
  <si>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</si>
  <si>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</si>
  <si>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</si>
  <si>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</si>
  <si>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</si>
  <si>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</si>
  <si>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</si>
  <si>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</si>
  <si>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</si>
  <si>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</si>
  <si>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</si>
  <si>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</si>
  <si>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</si>
  <si>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</si>
  <si>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</si>
  <si>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</si>
  <si>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</si>
  <si>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</si>
  <si>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</si>
  <si>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</si>
  <si>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</si>
  <si>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</si>
  <si>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</si>
  <si>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</si>
  <si>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</si>
  <si>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</si>
  <si>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</si>
  <si>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</si>
  <si>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</si>
  <si>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</si>
  <si>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</si>
  <si>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</si>
  <si>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</si>
  <si>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</si>
  <si>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</si>
  <si>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</si>
  <si>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</si>
  <si>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</si>
  <si>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</si>
  <si>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</si>
  <si>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</si>
  <si>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</si>
  <si>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</si>
  <si>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</si>
  <si>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</si>
  <si>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</si>
  <si>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</si>
  <si>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</si>
  <si>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</si>
  <si>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</si>
  <si>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</si>
  <si>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</si>
  <si>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</si>
  <si>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</si>
  <si>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</si>
  <si>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</si>
  <si>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</si>
  <si>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</si>
  <si>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</si>
  <si>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</si>
  <si>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</si>
  <si>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</si>
  <si>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</si>
  <si>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</si>
  <si>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</si>
  <si>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</si>
  <si>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</si>
  <si>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</si>
  <si>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</si>
  <si>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</si>
  <si>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</si>
  <si>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</si>
  <si>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</si>
  <si>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</si>
  <si>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</si>
  <si>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</si>
  <si>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</si>
  <si>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</si>
  <si>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</si>
  <si>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</si>
  <si>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</si>
  <si>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</si>
  <si>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</si>
  <si>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</si>
  <si>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</si>
  <si>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</si>
  <si>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</si>
  <si>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</si>
  <si>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</si>
  <si>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</si>
  <si>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</si>
  <si>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</si>
  <si>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</si>
  <si>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</si>
  <si>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</si>
  <si>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</si>
  <si>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</si>
  <si>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</si>
  <si>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</si>
  <si>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</si>
  <si>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</si>
  <si>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</si>
  <si>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</si>
  <si>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</si>
  <si>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</si>
  <si>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</si>
  <si>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</si>
  <si>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</si>
  <si>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</si>
  <si>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</si>
  <si>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</si>
  <si>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</si>
  <si>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</si>
  <si>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</si>
  <si>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</si>
  <si>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</si>
  <si>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</si>
  <si>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</si>
  <si>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</si>
  <si>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</si>
  <si>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</si>
  <si>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</si>
  <si>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</si>
  <si>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</si>
  <si>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</si>
  <si>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</si>
  <si>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</si>
  <si>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</si>
  <si>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</si>
  <si>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</si>
  <si>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</si>
  <si>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</si>
  <si>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</si>
  <si>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</si>
  <si>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</si>
  <si>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</si>
  <si>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</si>
  <si>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</si>
  <si>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</si>
  <si>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</si>
  <si>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</si>
  <si>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</si>
  <si>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</si>
  <si>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</si>
  <si>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</si>
  <si>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</si>
  <si>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</si>
  <si>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</si>
  <si>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</si>
  <si>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</si>
  <si>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</si>
  <si>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</si>
  <si>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</si>
  <si>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</si>
  <si>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</si>
  <si>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</si>
  <si>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</si>
  <si>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</si>
  <si>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</si>
  <si>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</si>
  <si>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</si>
  <si>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</si>
  <si>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</si>
  <si>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</si>
  <si>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</si>
  <si>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</si>
  <si>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</si>
  <si>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</si>
  <si>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</si>
  <si>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</si>
  <si>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</si>
  <si>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</si>
  <si>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</si>
  <si>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</si>
  <si>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</si>
  <si>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</si>
  <si>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</si>
  <si>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</si>
  <si>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</si>
  <si>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</si>
  <si>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</si>
  <si>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</si>
  <si>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</si>
  <si>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</si>
  <si>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</si>
  <si>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</si>
  <si>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</si>
  <si>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</si>
  <si>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</si>
  <si>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</si>
  <si>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</si>
  <si>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</si>
  <si>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</si>
  <si>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</si>
  <si>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</si>
  <si>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</si>
  <si>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</si>
  <si>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</si>
  <si>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</si>
  <si>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</si>
  <si>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</si>
  <si>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</si>
  <si>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</si>
  <si>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</si>
  <si>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</si>
  <si>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</si>
  <si>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</si>
  <si>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</si>
  <si>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</si>
  <si>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</si>
  <si>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</si>
  <si>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</si>
  <si>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</si>
  <si>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</si>
  <si>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</si>
  <si>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</si>
  <si>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</si>
  <si>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</si>
  <si>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</si>
  <si>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</si>
  <si>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</si>
  <si>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</si>
  <si>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</si>
  <si>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</si>
  <si>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</si>
  <si>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</si>
  <si>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</si>
  <si>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</si>
  <si>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</si>
  <si>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</si>
  <si>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</si>
  <si>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</si>
  <si>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</si>
  <si>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</si>
  <si>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</si>
  <si>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</si>
  <si>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</si>
  <si>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</si>
  <si>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</si>
  <si>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</si>
  <si>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</si>
  <si>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</si>
  <si>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</si>
  <si>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</si>
  <si>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</si>
  <si>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</si>
  <si>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</si>
  <si>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</si>
  <si>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</si>
  <si>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</si>
  <si>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</si>
  <si>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</si>
  <si>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</si>
  <si>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</si>
  <si>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</si>
  <si>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</si>
  <si>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</si>
  <si>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</si>
  <si>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</si>
  <si>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</si>
  <si>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</si>
  <si>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</si>
  <si>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</si>
  <si>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</si>
  <si>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</si>
  <si>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</si>
  <si>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</si>
  <si>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</si>
  <si>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</si>
  <si>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</si>
  <si>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</si>
  <si>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</si>
  <si>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</si>
  <si>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</si>
  <si>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</si>
  <si>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</si>
  <si>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</si>
  <si>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</si>
  <si>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</si>
  <si>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</si>
  <si>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</si>
  <si>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</si>
  <si>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</si>
  <si>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</si>
  <si>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</si>
  <si>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</si>
  <si>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</si>
  <si>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</si>
  <si>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</si>
  <si>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</si>
  <si>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</si>
  <si>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</si>
  <si>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</si>
  <si>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</si>
  <si>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</si>
  <si>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</si>
  <si>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</si>
  <si>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</si>
  <si>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</si>
  <si>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</si>
  <si>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</si>
  <si>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</si>
  <si>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</si>
  <si>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</si>
  <si>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</si>
  <si>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</si>
  <si>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</si>
  <si>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</si>
  <si>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</si>
  <si>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</si>
  <si>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</si>
  <si>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</si>
  <si>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</si>
  <si>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</si>
  <si>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</si>
  <si>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</si>
  <si>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</si>
  <si>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</si>
  <si>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</si>
  <si>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</si>
  <si>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</si>
  <si>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</si>
  <si>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</si>
  <si>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</si>
  <si>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</si>
  <si>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</si>
  <si>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</si>
  <si>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</si>
  <si>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</si>
  <si>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</si>
  <si>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</si>
  <si>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</si>
  <si>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</si>
  <si>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</si>
  <si>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</si>
  <si>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</si>
  <si>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</si>
  <si>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</si>
  <si>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</si>
  <si>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</si>
  <si>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</si>
  <si>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</si>
  <si>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</si>
  <si>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</si>
  <si>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</si>
  <si>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</si>
  <si>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</si>
  <si>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</si>
  <si>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</si>
  <si>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</si>
  <si>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</si>
  <si>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</si>
  <si>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</si>
  <si>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</si>
  <si>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</si>
  <si>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</si>
  <si>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</si>
  <si>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</si>
  <si>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</si>
  <si>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</si>
  <si>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</si>
  <si>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</si>
  <si>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</si>
  <si>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</si>
  <si>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</si>
  <si>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</si>
  <si>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</si>
  <si>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</si>
  <si>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</si>
  <si>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</si>
  <si>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</si>
  <si>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</si>
  <si>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</si>
  <si>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</si>
  <si>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</si>
  <si>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</si>
  <si>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</si>
  <si>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</si>
  <si>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</si>
  <si>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</si>
  <si>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</si>
  <si>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</si>
  <si>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</si>
  <si>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</si>
  <si>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</si>
  <si>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</si>
  <si>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</si>
  <si>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</si>
  <si>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</si>
  <si>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</si>
  <si>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</si>
  <si>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</si>
  <si>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</si>
  <si>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</si>
  <si>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</si>
  <si>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</si>
  <si>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</si>
  <si>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</si>
  <si>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</si>
  <si>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</si>
  <si>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</si>
  <si>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</si>
  <si>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</si>
  <si>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</si>
  <si>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</si>
  <si>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</si>
  <si>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</si>
  <si>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</si>
  <si>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</si>
  <si>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</si>
  <si>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</si>
  <si>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</si>
  <si>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</si>
  <si>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</si>
  <si>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</si>
  <si>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</si>
  <si>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</si>
  <si>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</si>
  <si>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</si>
  <si>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</si>
  <si>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</si>
  <si>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</si>
  <si>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</si>
  <si>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</si>
  <si>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</si>
  <si>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</si>
  <si>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</si>
  <si>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</si>
  <si>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</si>
  <si>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</si>
  <si>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</si>
  <si>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</si>
  <si>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</si>
  <si>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</si>
  <si>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</si>
  <si>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</si>
  <si>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</si>
  <si>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</si>
  <si>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</si>
  <si>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</si>
  <si>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</si>
  <si>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</si>
  <si>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</si>
  <si>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</si>
  <si>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</si>
  <si>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</si>
  <si>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</si>
  <si>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</si>
  <si>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</si>
  <si>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</si>
  <si>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</si>
  <si>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</si>
  <si>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</si>
  <si>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</si>
  <si>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</si>
  <si>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</si>
  <si>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</si>
  <si>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</si>
  <si>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</si>
  <si>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</si>
  <si>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</si>
  <si>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</si>
  <si>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</si>
  <si>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</si>
  <si>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</si>
  <si>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</si>
  <si>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</si>
  <si>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</si>
  <si>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</si>
  <si>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</si>
  <si>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</si>
  <si>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</si>
  <si>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</si>
  <si>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</si>
  <si>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</si>
  <si>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</si>
  <si>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</si>
  <si>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</si>
  <si>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</si>
  <si>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</si>
  <si>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</si>
  <si>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</si>
  <si>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</si>
  <si>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</si>
  <si>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</si>
  <si>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</si>
  <si>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</si>
  <si>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</si>
  <si>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</si>
  <si>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</si>
  <si>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</si>
  <si>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</si>
  <si>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</si>
  <si>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</si>
  <si>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</si>
  <si>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</si>
  <si>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</si>
  <si>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</si>
  <si>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</si>
  <si>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</si>
  <si>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</si>
  <si>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</si>
  <si>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</si>
  <si>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</si>
  <si>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</si>
  <si>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</si>
  <si>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</si>
  <si>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</si>
  <si>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</si>
  <si>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</si>
  <si>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</si>
  <si>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</si>
  <si>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</si>
  <si>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</si>
  <si>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</si>
  <si>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</si>
  <si>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</si>
  <si>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</si>
  <si>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</si>
  <si>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</si>
  <si>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</si>
  <si>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</si>
  <si>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</si>
  <si>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</si>
  <si>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</si>
  <si>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</si>
  <si>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</si>
  <si>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</si>
  <si>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</si>
  <si>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</si>
  <si>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</si>
  <si>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</si>
  <si>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</si>
  <si>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</si>
  <si>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</si>
  <si>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</si>
  <si>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</si>
  <si>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</si>
  <si>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</si>
  <si>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</si>
  <si>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</si>
  <si>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</si>
  <si>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</si>
  <si>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</si>
  <si>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</si>
  <si>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</si>
  <si>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</si>
  <si>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</si>
  <si>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</si>
  <si>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</si>
  <si>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</si>
  <si>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</si>
  <si>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</si>
  <si>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</si>
  <si>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</si>
  <si>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</si>
  <si>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</si>
  <si>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</si>
  <si>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</si>
  <si>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</si>
  <si>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</si>
  <si>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</si>
  <si>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</si>
  <si>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</si>
  <si>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</si>
  <si>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</si>
  <si>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</si>
  <si>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</si>
  <si>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</si>
  <si>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</si>
  <si>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</si>
  <si>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</si>
  <si>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</si>
  <si>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</si>
  <si>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</si>
  <si>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</si>
  <si>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</si>
  <si>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</si>
  <si>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</si>
  <si>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</si>
  <si>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</si>
  <si>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</si>
  <si>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</si>
  <si>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</si>
  <si>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</si>
  <si>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</si>
  <si>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</si>
  <si>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</si>
  <si>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</si>
  <si>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</si>
  <si>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</si>
  <si>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</si>
  <si>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</si>
  <si>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</si>
  <si>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</si>
  <si>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</si>
  <si>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</si>
  <si>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</si>
  <si>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</si>
  <si>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</si>
  <si>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</si>
  <si>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</si>
  <si>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</si>
  <si>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</si>
  <si>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</si>
  <si>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</si>
  <si>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</si>
  <si>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</si>
  <si>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</si>
  <si>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</si>
  <si>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</si>
  <si>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</si>
  <si>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</si>
  <si>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</si>
  <si>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</si>
  <si>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</si>
  <si>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</si>
  <si>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</si>
  <si>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</si>
  <si>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</si>
  <si>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</si>
  <si>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</si>
  <si>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</si>
  <si>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</si>
  <si>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</si>
  <si>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</si>
  <si>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</si>
  <si>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</si>
  <si>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</si>
  <si>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</si>
  <si>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</si>
  <si>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</si>
  <si>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</si>
  <si>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</si>
  <si>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</si>
  <si>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</si>
  <si>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</si>
  <si>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</si>
  <si>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</si>
  <si>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</si>
  <si>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</si>
  <si>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</si>
  <si>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</si>
  <si>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</si>
  <si>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</si>
  <si>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</si>
  <si>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</si>
  <si>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</si>
  <si>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</si>
  <si>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</si>
  <si>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</si>
  <si>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</si>
  <si>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</si>
  <si>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</si>
  <si>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</si>
  <si>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</si>
  <si>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</si>
  <si>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</si>
  <si>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</si>
  <si>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</si>
  <si>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</si>
  <si>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</si>
  <si>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</si>
  <si>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</si>
  <si>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</si>
  <si>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</si>
  <si>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</si>
  <si>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</si>
  <si>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</si>
  <si>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</si>
  <si>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</si>
  <si>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</si>
  <si>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</si>
  <si>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</si>
  <si>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</si>
  <si>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</si>
  <si>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</si>
  <si>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</si>
  <si>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</si>
  <si>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</si>
  <si>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</si>
  <si>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</si>
  <si>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</si>
  <si>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</si>
  <si>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</si>
  <si>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</si>
  <si>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</si>
  <si>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</si>
  <si>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</si>
  <si>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</si>
  <si>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</si>
  <si>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</si>
  <si>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</si>
  <si>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</si>
  <si>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</si>
  <si>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</si>
  <si>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</si>
  <si>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</si>
  <si>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</si>
  <si>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</si>
  <si>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</si>
  <si>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</si>
  <si>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</si>
  <si>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</si>
  <si>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</si>
  <si>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</si>
  <si>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</si>
  <si>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</si>
  <si>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</si>
  <si>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</si>
  <si>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</si>
  <si>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</si>
  <si>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</si>
  <si>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</si>
  <si>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</si>
  <si>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</si>
  <si>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</si>
  <si>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</si>
  <si>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</si>
  <si>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</si>
  <si>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</si>
  <si>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</si>
  <si>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</si>
  <si>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</si>
  <si>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</si>
  <si>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</si>
  <si>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</si>
  <si>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</si>
  <si>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</si>
  <si>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</si>
  <si>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</si>
  <si>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</si>
  <si>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</si>
  <si>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</si>
  <si>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</si>
  <si>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</si>
  <si>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</si>
  <si>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</si>
  <si>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</si>
  <si>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</si>
  <si>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</si>
  <si>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</si>
  <si>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</si>
  <si>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</si>
  <si>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</si>
  <si>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</si>
  <si>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</si>
  <si>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</si>
  <si>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</si>
  <si>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</si>
  <si>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</si>
  <si>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</si>
  <si>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</si>
  <si>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</si>
  <si>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</si>
  <si>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</si>
  <si>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</si>
  <si>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</si>
  <si>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</si>
  <si>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</si>
  <si>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</si>
  <si>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</si>
  <si>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</si>
  <si>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</si>
  <si>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</si>
  <si>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</si>
  <si>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</si>
  <si>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</si>
  <si>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</si>
  <si>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</si>
  <si>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</si>
  <si>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</si>
  <si>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</si>
  <si>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</si>
  <si>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</si>
  <si>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</si>
  <si>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</si>
  <si>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</si>
  <si>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</si>
  <si>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</si>
  <si>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</si>
  <si>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</si>
  <si>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</si>
  <si>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</si>
  <si>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</si>
  <si>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</si>
  <si>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</si>
  <si>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</si>
  <si>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</si>
  <si>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</si>
  <si>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</si>
  <si>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</si>
  <si>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</si>
  <si>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</si>
  <si>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</si>
  <si>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</si>
  <si>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</si>
  <si>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</si>
  <si>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</si>
  <si>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</si>
  <si>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</si>
  <si>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</si>
  <si>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</si>
  <si>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</si>
  <si>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</si>
  <si>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</si>
  <si>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</si>
  <si>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</si>
  <si>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</si>
  <si>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</si>
  <si>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</si>
  <si>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</si>
  <si>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</si>
  <si>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</si>
  <si>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</si>
  <si>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</si>
  <si>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</si>
  <si>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</si>
  <si>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</si>
  <si>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</si>
  <si>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</si>
  <si>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</si>
  <si>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</si>
  <si>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</si>
  <si>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</si>
  <si>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</si>
  <si>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</si>
  <si>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</si>
  <si>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</si>
  <si>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</si>
  <si>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</si>
  <si>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</si>
  <si>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</si>
  <si>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</si>
  <si>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</si>
  <si>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</si>
  <si>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</si>
  <si>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</si>
  <si>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</si>
  <si>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</si>
  <si>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</si>
  <si>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</si>
  <si>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</si>
  <si>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</si>
  <si>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</si>
  <si>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</si>
  <si>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</si>
  <si>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</si>
  <si>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</si>
  <si>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</si>
  <si>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</si>
  <si>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</si>
  <si>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</si>
  <si>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</si>
  <si>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</si>
  <si>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</si>
  <si>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</si>
  <si>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</si>
  <si>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</si>
  <si>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</si>
  <si>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</si>
  <si>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</si>
  <si>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</si>
  <si>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</si>
  <si>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</si>
  <si>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</si>
  <si>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</si>
  <si>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</si>
  <si>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</si>
  <si>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</si>
  <si>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</si>
  <si>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</si>
  <si>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</si>
  <si>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</si>
  <si>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</si>
  <si>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</si>
  <si>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</si>
  <si>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</si>
  <si>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</si>
  <si>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</si>
  <si>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</si>
  <si>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</si>
  <si>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</si>
  <si>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</si>
  <si>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</si>
  <si>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</si>
  <si>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</si>
  <si>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</si>
  <si>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</si>
  <si>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</si>
  <si>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</si>
  <si>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</si>
  <si>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</si>
  <si>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</si>
  <si>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</si>
  <si>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</si>
  <si>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</si>
  <si>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</si>
  <si>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</si>
  <si>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</si>
  <si>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</si>
  <si>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</si>
  <si>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</si>
  <si>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</si>
  <si>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</si>
  <si>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</si>
  <si>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</si>
  <si>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</si>
  <si>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</si>
  <si>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</si>
  <si>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</si>
  <si>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</si>
  <si>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</si>
  <si>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</si>
  <si>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</si>
  <si>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</si>
  <si>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</si>
  <si>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</si>
  <si>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</si>
  <si>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</si>
  <si>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</si>
  <si>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</si>
  <si>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</si>
  <si>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</si>
  <si>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</si>
  <si>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</si>
  <si>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</si>
  <si>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</si>
  <si>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</si>
  <si>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</si>
  <si>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</si>
  <si>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</si>
  <si>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</si>
  <si>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</si>
  <si>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</si>
  <si>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</si>
  <si>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</si>
  <si>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</si>
  <si>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</si>
  <si>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</si>
  <si>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</si>
  <si>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</si>
  <si>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</si>
  <si>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</si>
  <si>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</si>
  <si>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</si>
  <si>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</si>
  <si>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</si>
  <si>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</si>
  <si>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</si>
  <si>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</si>
  <si>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</si>
  <si>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</si>
  <si>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</si>
  <si>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</si>
  <si>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</si>
  <si>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</si>
  <si>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</si>
  <si>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</si>
  <si>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</si>
  <si>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</si>
  <si>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</si>
  <si>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</si>
  <si>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</si>
  <si>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</si>
  <si>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</si>
  <si>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</si>
  <si>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</si>
  <si>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</si>
  <si>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</si>
  <si>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</si>
  <si>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</si>
  <si>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</si>
  <si>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</si>
  <si>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</si>
  <si>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</si>
  <si>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</si>
  <si>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</si>
  <si>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</si>
  <si>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</si>
  <si>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</si>
  <si>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</si>
  <si>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</si>
  <si>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</si>
  <si>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</si>
  <si>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</si>
  <si>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</si>
  <si>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</si>
  <si>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</si>
  <si>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</si>
  <si>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</si>
  <si>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</si>
  <si>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</si>
  <si>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</si>
  <si>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</si>
  <si>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</si>
  <si>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</si>
  <si>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</si>
  <si>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</si>
  <si>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</si>
  <si>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</si>
  <si>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</si>
  <si>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</si>
  <si>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</si>
  <si>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</si>
  <si>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</si>
  <si>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</si>
  <si>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</si>
  <si>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</si>
  <si>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</si>
  <si>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</si>
  <si>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</si>
  <si>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</si>
  <si>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</si>
  <si>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</si>
  <si>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</si>
  <si>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</si>
  <si>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</si>
  <si>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</si>
  <si>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</si>
  <si>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</si>
  <si>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</si>
  <si>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</si>
  <si>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</si>
  <si>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</si>
  <si>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</si>
  <si>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</si>
  <si>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</si>
  <si>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</si>
  <si>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</si>
  <si>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</si>
  <si>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</si>
  <si>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</si>
  <si>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</si>
  <si>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</si>
  <si>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</si>
  <si>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</si>
  <si>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</si>
  <si>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</si>
  <si>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</si>
  <si>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</si>
  <si>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</si>
  <si>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</si>
  <si>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</si>
  <si>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</si>
  <si>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</si>
  <si>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</si>
  <si>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</si>
  <si>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</si>
  <si>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</si>
  <si>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</si>
  <si>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</si>
  <si>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</si>
  <si>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</si>
  <si>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</si>
  <si>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</si>
  <si>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</si>
  <si>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</si>
  <si>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</si>
  <si>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</si>
  <si>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</si>
  <si>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</si>
  <si>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</si>
  <si>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</si>
  <si>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</si>
  <si>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</si>
  <si>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</si>
  <si>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</si>
  <si>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</si>
  <si>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</si>
  <si>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</si>
  <si>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</si>
  <si>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</si>
  <si>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</si>
  <si>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</si>
  <si>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</si>
  <si>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</si>
  <si>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</si>
  <si>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</si>
  <si>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</si>
  <si>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</si>
  <si>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</si>
  <si>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</si>
  <si>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</si>
  <si>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</si>
  <si>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</si>
  <si>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</si>
  <si>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</si>
  <si>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</si>
  <si>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</si>
  <si>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</si>
  <si>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</si>
  <si>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</si>
  <si>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</si>
  <si>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</si>
  <si>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</si>
  <si>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</si>
  <si>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</si>
  <si>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</si>
  <si>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</si>
  <si>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</si>
  <si>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</si>
  <si>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</si>
  <si>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</si>
  <si>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</si>
  <si>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</si>
  <si>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</si>
  <si>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</si>
  <si>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</si>
  <si>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</si>
  <si>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</si>
  <si>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</si>
  <si>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</si>
  <si>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</si>
  <si>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</si>
  <si>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</si>
  <si>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</si>
  <si>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</si>
  <si>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</si>
  <si>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</si>
  <si>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</si>
  <si>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</si>
  <si>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</si>
  <si>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</si>
  <si>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</si>
  <si>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</si>
  <si>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</si>
  <si>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</si>
  <si>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</si>
  <si>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</si>
  <si>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</si>
  <si>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</si>
  <si>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</si>
  <si>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</si>
  <si>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</si>
  <si>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</si>
  <si>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</si>
  <si>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</si>
  <si>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</si>
  <si>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</si>
  <si>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</si>
  <si>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</si>
  <si>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</si>
  <si>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</si>
  <si>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</si>
  <si>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</si>
  <si>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</si>
  <si>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</si>
  <si>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</si>
  <si>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</si>
  <si>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</si>
  <si>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</si>
  <si>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</si>
  <si>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</si>
  <si>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</si>
  <si>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</si>
  <si>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</si>
  <si>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</si>
  <si>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</si>
  <si>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</si>
  <si>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</si>
  <si>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</si>
  <si>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</si>
  <si>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</si>
  <si>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</si>
  <si>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</si>
  <si>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</si>
  <si>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</si>
  <si>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</si>
  <si>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</si>
  <si>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</si>
  <si>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</si>
  <si>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</si>
  <si>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</si>
  <si>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</si>
  <si>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</si>
  <si>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</si>
  <si>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</si>
  <si>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</si>
  <si>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</si>
  <si>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</si>
  <si>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</si>
  <si>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</si>
  <si>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</si>
  <si>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</si>
  <si>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</si>
  <si>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</si>
  <si>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</si>
  <si>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</si>
  <si>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</si>
  <si>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</si>
  <si>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</si>
  <si>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</si>
  <si>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</si>
  <si>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</si>
  <si>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</si>
  <si>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</si>
  <si>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</si>
  <si>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</si>
  <si>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</si>
  <si>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</si>
  <si>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</si>
  <si>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</si>
  <si>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</si>
  <si>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</si>
  <si>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</si>
  <si>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</si>
  <si>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</si>
  <si>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</si>
  <si>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</si>
  <si>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</si>
  <si>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</si>
  <si>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</si>
  <si>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</si>
  <si>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</si>
  <si>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</si>
  <si>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</si>
  <si>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</si>
  <si>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</si>
  <si>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</si>
  <si>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</si>
  <si>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</si>
  <si>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</si>
  <si>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</si>
  <si>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</si>
  <si>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</si>
  <si>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</si>
  <si>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</si>
  <si>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</si>
  <si>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</si>
  <si>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</si>
  <si>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</si>
  <si>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</si>
  <si>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</si>
  <si>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</si>
  <si>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</si>
  <si>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</si>
  <si>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</si>
  <si>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</si>
  <si>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</si>
  <si>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</si>
  <si>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</si>
  <si>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</si>
  <si>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</si>
  <si>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</si>
  <si>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</si>
  <si>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</si>
  <si>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</si>
  <si>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</si>
  <si>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</si>
  <si>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</si>
  <si>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</si>
  <si>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</si>
  <si>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</si>
  <si>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</si>
  <si>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</si>
  <si>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</si>
  <si>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</si>
  <si>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</si>
  <si>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</si>
  <si>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</si>
  <si>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</si>
  <si>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</si>
  <si>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</si>
  <si>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</si>
  <si>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</si>
  <si>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</si>
  <si>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</si>
  <si>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</si>
  <si>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</si>
  <si>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</si>
  <si>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</si>
  <si>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</si>
  <si>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</si>
  <si>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</si>
  <si>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</si>
  <si>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</si>
  <si>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</si>
  <si>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</si>
  <si>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</si>
  <si>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</si>
  <si>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</si>
  <si>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</si>
  <si>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</si>
  <si>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</si>
  <si>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</si>
  <si>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</si>
  <si>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</si>
  <si>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</si>
  <si>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</si>
  <si>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</si>
  <si>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</si>
  <si>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</si>
  <si>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</si>
  <si>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</si>
  <si>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</si>
  <si>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</si>
  <si>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</si>
  <si>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</si>
  <si>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</si>
  <si>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</si>
  <si>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</si>
  <si>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</si>
  <si>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</si>
  <si>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</si>
  <si>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</si>
  <si>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</si>
  <si>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</si>
  <si>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</si>
  <si>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</si>
  <si>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</si>
  <si>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</si>
  <si>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</si>
  <si>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</si>
  <si>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</si>
  <si>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</si>
  <si>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</si>
  <si>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</si>
  <si>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</si>
  <si>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</si>
  <si>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</si>
  <si>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</si>
  <si>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</si>
  <si>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</si>
  <si>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</si>
  <si>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</si>
  <si>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</si>
  <si>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</si>
  <si>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</si>
  <si>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</si>
  <si>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</si>
  <si>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</si>
  <si>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</si>
  <si>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</si>
  <si>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</si>
  <si>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</si>
  <si>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</si>
  <si>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</si>
  <si>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</si>
  <si>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</si>
  <si>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</si>
  <si>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</si>
  <si>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</si>
  <si>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</si>
  <si>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</si>
  <si>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</si>
  <si>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</si>
  <si>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</si>
  <si>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</si>
  <si>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</si>
  <si>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</si>
  <si>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</si>
  <si>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</si>
  <si>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</si>
  <si>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</si>
  <si>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</si>
  <si>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</si>
  <si>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</si>
  <si>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</si>
  <si>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</si>
  <si>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</si>
  <si>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</si>
  <si>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</si>
  <si>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</si>
  <si>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</si>
  <si>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</si>
  <si>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</si>
  <si>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</si>
  <si>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</si>
  <si>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</si>
  <si>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</si>
  <si>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</si>
  <si>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</si>
  <si>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</si>
  <si>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</si>
  <si>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</si>
  <si>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</si>
  <si>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</si>
  <si>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</si>
  <si>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</si>
  <si>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</si>
  <si>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</si>
  <si>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</si>
  <si>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</si>
  <si>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</si>
  <si>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</si>
  <si>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</si>
  <si>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</si>
  <si>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</si>
  <si>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</si>
  <si>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</si>
  <si>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</si>
  <si>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</si>
  <si>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</si>
  <si>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</si>
  <si>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</si>
  <si>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</si>
  <si>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</si>
  <si>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</si>
  <si>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</si>
  <si>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</si>
  <si>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</si>
  <si>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</si>
  <si>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</si>
  <si>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</si>
  <si>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</si>
  <si>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</si>
  <si>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</si>
  <si>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</si>
  <si>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</si>
  <si>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</si>
  <si>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</si>
  <si>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</si>
  <si>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</si>
  <si>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</si>
  <si>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</si>
  <si>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</si>
  <si>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</si>
  <si>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</si>
  <si>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</si>
  <si>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</si>
  <si>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</si>
  <si>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</si>
  <si>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</si>
  <si>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</si>
  <si>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</si>
  <si>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</si>
  <si>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</si>
  <si>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</si>
  <si>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</si>
  <si>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</si>
  <si>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</si>
  <si>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</si>
  <si>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</si>
  <si>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</si>
  <si>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</si>
  <si>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</si>
  <si>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</si>
  <si>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</si>
  <si>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</si>
  <si>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</si>
  <si>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</si>
  <si>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</si>
  <si>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</si>
  <si>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</si>
  <si>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</si>
  <si>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</si>
  <si>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</si>
  <si>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</si>
  <si>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</si>
  <si>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</si>
  <si>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</si>
  <si>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</si>
  <si>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</si>
  <si>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</si>
  <si>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</si>
  <si>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</si>
  <si>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</si>
  <si>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</si>
  <si>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</si>
  <si>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</si>
  <si>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</si>
  <si>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</si>
  <si>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</si>
  <si>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</si>
  <si>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</si>
  <si>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</si>
  <si>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</si>
  <si>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</si>
  <si>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</si>
  <si>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</si>
  <si>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</si>
  <si>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</si>
  <si>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</si>
  <si>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</si>
  <si>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</si>
  <si>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</si>
  <si>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</si>
  <si>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</si>
  <si>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</si>
  <si>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</si>
  <si>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</si>
  <si>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</si>
  <si>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</si>
  <si>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</si>
  <si>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</si>
  <si>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</si>
  <si>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</si>
  <si>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</si>
  <si>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</si>
  <si>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</si>
  <si>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</si>
  <si>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</si>
  <si>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</si>
  <si>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</si>
  <si>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</si>
  <si>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</si>
  <si>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</si>
  <si>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</si>
  <si>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</si>
  <si>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</si>
  <si>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</si>
  <si>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</si>
  <si>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</si>
  <si>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</si>
  <si>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</si>
  <si>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</si>
  <si>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</si>
  <si>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</si>
  <si>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</si>
  <si>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</si>
  <si>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</si>
  <si>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</si>
  <si>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</si>
  <si>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</si>
  <si>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</si>
  <si>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</si>
  <si>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</si>
  <si>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</si>
  <si>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</si>
  <si>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</si>
  <si>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</si>
  <si>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</si>
  <si>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</si>
  <si>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</si>
  <si>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</si>
  <si>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</si>
  <si>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</si>
  <si>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</si>
  <si>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</si>
  <si>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</si>
  <si>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</si>
  <si>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</si>
  <si>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</si>
  <si>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</si>
  <si>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</si>
  <si>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</si>
  <si>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</si>
  <si>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</si>
  <si>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</si>
  <si>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</si>
  <si>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</si>
  <si>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</si>
  <si>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</si>
  <si>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</si>
  <si>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</si>
  <si>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</si>
  <si>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</si>
  <si>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</si>
  <si>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</si>
  <si>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</si>
  <si>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</si>
  <si>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</si>
  <si>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</si>
  <si>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</si>
  <si>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</si>
  <si>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</si>
  <si>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</si>
  <si>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</si>
  <si>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</si>
  <si>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</si>
  <si>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</si>
  <si>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</si>
  <si>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</si>
  <si>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</si>
  <si>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</si>
  <si>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</si>
  <si>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</si>
  <si>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</si>
  <si>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</si>
  <si>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</si>
  <si>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</si>
  <si>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</si>
  <si>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</si>
  <si>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</si>
  <si>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</si>
  <si>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</si>
  <si>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</si>
  <si>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</si>
  <si>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</si>
  <si>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</si>
  <si>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</si>
  <si>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</si>
  <si>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</si>
  <si>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</si>
  <si>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</si>
  <si>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</si>
  <si>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</si>
  <si>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</si>
  <si>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</si>
  <si>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</si>
  <si>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</si>
  <si>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</si>
  <si>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</si>
  <si>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</si>
  <si>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</si>
  <si>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</si>
  <si>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</si>
  <si>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</si>
  <si>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</si>
  <si>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</si>
  <si>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</si>
  <si>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</si>
  <si>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</si>
  <si>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</si>
  <si>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</si>
  <si>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</si>
  <si>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</si>
  <si>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</si>
  <si>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</si>
  <si>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</si>
  <si>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</si>
  <si>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</si>
  <si>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</si>
  <si>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</si>
  <si>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</si>
  <si>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</si>
  <si>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</si>
  <si>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</si>
  <si>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</si>
  <si>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</si>
  <si>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</si>
  <si>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</si>
  <si>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</si>
  <si>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</si>
  <si>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</si>
  <si>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</si>
  <si>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</si>
  <si>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</si>
  <si>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</si>
  <si>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</si>
  <si>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</si>
  <si>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</si>
  <si>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</si>
  <si>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</si>
  <si>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</si>
  <si>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</si>
  <si>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</si>
  <si>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</si>
  <si>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</si>
  <si>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</si>
  <si>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</si>
  <si>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</si>
  <si>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</si>
  <si>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</si>
  <si>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</si>
  <si>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</si>
  <si>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</si>
  <si>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</si>
  <si>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</si>
  <si>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</si>
  <si>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</si>
  <si>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</si>
  <si>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</si>
  <si>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</si>
  <si>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</si>
  <si>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</si>
  <si>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</si>
  <si>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</si>
  <si>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</si>
  <si>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</si>
  <si>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</si>
  <si>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</si>
  <si>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</si>
  <si>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</si>
  <si>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</si>
  <si>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</si>
  <si>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</si>
  <si>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</si>
  <si>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</si>
  <si>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</si>
  <si>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</si>
  <si>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</si>
  <si>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</si>
  <si>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</si>
  <si>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</si>
  <si>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</si>
  <si>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</si>
  <si>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</si>
  <si>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</si>
  <si>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</si>
  <si>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</si>
  <si>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</si>
  <si>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</si>
  <si>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</si>
  <si>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</si>
  <si>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</si>
  <si>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</si>
  <si>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</si>
  <si>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</si>
  <si>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</si>
  <si>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</si>
  <si>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</si>
  <si>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</si>
  <si>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</si>
  <si>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</si>
  <si>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</si>
  <si>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</si>
  <si>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</si>
  <si>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</si>
  <si>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</si>
  <si>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</si>
  <si>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</si>
  <si>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</si>
  <si>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</si>
  <si>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</si>
  <si>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</si>
  <si>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</si>
  <si>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</si>
  <si>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</si>
  <si>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</si>
  <si>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</si>
  <si>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</si>
  <si>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</si>
  <si>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</si>
  <si>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</si>
  <si>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</si>
  <si>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</si>
  <si>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</si>
  <si>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</si>
  <si>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</si>
  <si>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</si>
  <si>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</si>
  <si>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</si>
  <si>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</si>
  <si>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</si>
  <si>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</si>
  <si>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</si>
  <si>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</si>
  <si>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</si>
  <si>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</si>
  <si>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</si>
  <si>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</si>
  <si>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</si>
  <si>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</si>
  <si>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</si>
  <si>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</si>
  <si>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</si>
  <si>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</si>
  <si>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</si>
  <si>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</si>
  <si>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</si>
  <si>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</si>
  <si>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</si>
  <si>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</si>
  <si>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</si>
  <si>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</si>
  <si>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</si>
  <si>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</si>
  <si>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</si>
  <si>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</si>
  <si>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</si>
  <si>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</si>
  <si>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</si>
  <si>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</si>
  <si>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</si>
  <si>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</si>
  <si>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</si>
  <si>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</si>
  <si>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</si>
  <si>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</si>
  <si>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</si>
  <si>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</si>
  <si>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</si>
  <si>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</si>
  <si>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</si>
  <si>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</si>
  <si>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</si>
  <si>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</si>
  <si>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</si>
  <si>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</si>
  <si>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</si>
  <si>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</si>
  <si>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</si>
  <si>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</si>
  <si>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</si>
  <si>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</si>
  <si>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</si>
  <si>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</si>
  <si>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</si>
  <si>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</si>
  <si>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</si>
  <si>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</si>
  <si>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</si>
  <si>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</si>
  <si>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</si>
  <si>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</si>
  <si>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</si>
  <si>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</si>
  <si>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</si>
  <si>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</si>
  <si>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</si>
  <si>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</si>
  <si>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</si>
  <si>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</si>
  <si>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</si>
  <si>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</si>
  <si>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</si>
  <si>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</si>
  <si>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</si>
  <si>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</si>
  <si>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</si>
  <si>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</si>
  <si>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</si>
  <si>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</si>
  <si>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</si>
  <si>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</si>
  <si>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</si>
  <si>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</si>
  <si>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</si>
  <si>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</si>
  <si>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</si>
  <si>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</si>
  <si>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</si>
  <si>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</si>
  <si>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</si>
  <si>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</si>
  <si>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</si>
  <si>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</si>
  <si>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</si>
  <si>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</si>
  <si>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</si>
  <si>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</si>
  <si>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</si>
  <si>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</si>
  <si>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</si>
  <si>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</si>
  <si>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</si>
  <si>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</si>
  <si>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</si>
  <si>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</si>
  <si>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</si>
  <si>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</si>
  <si>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</si>
  <si>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</si>
  <si>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</si>
  <si>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</si>
  <si>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</si>
  <si>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</si>
  <si>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</si>
  <si>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</si>
  <si>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</si>
  <si>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</si>
  <si>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</si>
  <si>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</si>
  <si>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</si>
  <si>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</si>
  <si>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</si>
  <si>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</si>
  <si>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</si>
  <si>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</si>
  <si>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</si>
  <si>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</si>
  <si>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</si>
  <si>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</si>
  <si>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</si>
  <si>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</si>
  <si>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</si>
  <si>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</si>
  <si>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</si>
  <si>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</si>
  <si>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</si>
  <si>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</si>
  <si>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</si>
  <si>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</si>
  <si>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</si>
  <si>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</si>
  <si>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</si>
  <si>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</si>
  <si>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</si>
  <si>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</si>
  <si>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</si>
  <si>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</si>
  <si>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</si>
  <si>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</si>
  <si>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</si>
  <si>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</si>
  <si>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</si>
  <si>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</si>
  <si>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</si>
  <si>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</si>
  <si>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</si>
  <si>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</si>
  <si>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</si>
  <si>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</si>
  <si>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</si>
  <si>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</si>
  <si>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</si>
  <si>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</si>
  <si>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</si>
  <si>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</si>
  <si>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</si>
  <si>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</si>
  <si>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</si>
  <si>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</si>
  <si>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</si>
  <si>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</si>
  <si>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</si>
  <si>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</si>
  <si>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</si>
  <si>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</si>
  <si>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</si>
  <si>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</si>
  <si>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</si>
  <si>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</si>
  <si>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</si>
  <si>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</si>
  <si>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</si>
  <si>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</si>
  <si>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</si>
  <si>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</si>
  <si>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</si>
  <si>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</si>
  <si>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</si>
  <si>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</si>
  <si>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</si>
  <si>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</si>
  <si>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</si>
  <si>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</si>
  <si>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</si>
  <si>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</si>
  <si>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</si>
  <si>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</si>
  <si>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</si>
  <si>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</si>
  <si>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</si>
  <si>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</si>
  <si>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</si>
  <si>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</si>
  <si>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</si>
  <si>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</si>
  <si>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</si>
  <si>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</si>
  <si>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</si>
  <si>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</si>
  <si>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</si>
  <si>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</si>
  <si>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</si>
  <si>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</si>
  <si>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</si>
  <si>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</si>
  <si>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</si>
  <si>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</si>
  <si>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</si>
  <si>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</si>
  <si>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</si>
  <si>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</si>
  <si>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</si>
  <si>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</si>
  <si>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</si>
  <si>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</si>
  <si>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</si>
  <si>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</si>
  <si>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</si>
  <si>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</si>
  <si>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</si>
  <si>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</si>
  <si>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</si>
  <si>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</si>
  <si>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</si>
  <si>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</si>
  <si>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</si>
  <si>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</si>
  <si>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</si>
  <si>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</si>
  <si>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</si>
  <si>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</si>
  <si>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</si>
  <si>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</si>
  <si>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</si>
  <si>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</si>
  <si>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</si>
  <si>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</si>
  <si>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</si>
  <si>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</si>
  <si>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</si>
  <si>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</si>
  <si>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</si>
  <si>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</si>
  <si>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</si>
  <si>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</si>
  <si>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</si>
  <si>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</si>
  <si>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</si>
  <si>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</si>
  <si>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</si>
  <si>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</si>
  <si>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</si>
  <si>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</si>
  <si>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</si>
  <si>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</si>
  <si>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</si>
  <si>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</si>
  <si>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</si>
  <si>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</si>
  <si>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</si>
  <si>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</si>
  <si>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</si>
  <si>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</si>
  <si>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</si>
  <si>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</si>
  <si>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</si>
  <si>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</si>
  <si>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</si>
  <si>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</si>
  <si>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</si>
  <si>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</si>
  <si>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</si>
  <si>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</si>
  <si>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</si>
  <si>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</si>
  <si>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</si>
  <si>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</si>
  <si>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</si>
  <si>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</si>
  <si>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</si>
  <si>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</si>
  <si>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</si>
  <si>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</si>
  <si>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</si>
  <si>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</si>
  <si>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</si>
  <si>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</si>
  <si>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</si>
  <si>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</si>
  <si>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</si>
  <si>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</si>
  <si>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</si>
  <si>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</si>
  <si>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</si>
  <si>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</si>
  <si>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</si>
  <si>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</si>
  <si>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</si>
  <si>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</si>
  <si>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</si>
  <si>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</si>
  <si>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</si>
  <si>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</si>
  <si>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</si>
  <si>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</si>
  <si>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</si>
  <si>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</si>
  <si>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</si>
  <si>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</si>
  <si>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</si>
  <si>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</si>
  <si>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</si>
  <si>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</si>
  <si>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</si>
  <si>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</si>
  <si>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</si>
  <si>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</si>
  <si>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</si>
  <si>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</si>
  <si>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</si>
  <si>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</si>
  <si>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</si>
  <si>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</si>
  <si>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</si>
  <si>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</si>
  <si>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</si>
  <si>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</si>
  <si>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</si>
  <si>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</si>
  <si>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</si>
  <si>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</si>
  <si>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</si>
  <si>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</si>
  <si>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</si>
  <si>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</si>
  <si>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</si>
  <si>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</si>
  <si>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</si>
  <si>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</si>
  <si>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</si>
  <si>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</si>
  <si>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</si>
  <si>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</si>
  <si>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</si>
  <si>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</si>
  <si>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</si>
  <si>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</si>
  <si>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</si>
  <si>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</si>
  <si>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</si>
  <si>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</si>
  <si>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</si>
  <si>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</si>
  <si>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</si>
  <si>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</si>
  <si>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</si>
  <si>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</si>
  <si>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</si>
  <si>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</si>
  <si>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</si>
  <si>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</si>
  <si>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</si>
  <si>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</si>
  <si>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</si>
  <si>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</si>
  <si>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</si>
  <si>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</si>
  <si>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</si>
  <si>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</si>
  <si>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</si>
  <si>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</si>
  <si>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</si>
  <si>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</si>
  <si>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</si>
  <si>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</si>
  <si>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</si>
  <si>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</si>
  <si>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</si>
  <si>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</si>
  <si>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</si>
  <si>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</si>
  <si>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</si>
  <si>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</si>
  <si>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</si>
  <si>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</si>
  <si>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</si>
  <si>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</si>
  <si>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</si>
  <si>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</si>
  <si>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</si>
  <si>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</si>
  <si>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</si>
  <si>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</si>
  <si>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</si>
  <si>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</si>
  <si>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</si>
  <si>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</si>
  <si>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</si>
  <si>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</si>
  <si>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</si>
  <si>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</si>
  <si>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</si>
  <si>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</si>
  <si>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</si>
  <si>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</si>
  <si>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</si>
  <si>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</si>
  <si>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</si>
  <si>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</si>
  <si>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</si>
  <si>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</si>
  <si>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</si>
  <si>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</si>
  <si>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</si>
  <si>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</si>
  <si>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</si>
  <si>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</si>
  <si>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</si>
  <si>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</si>
  <si>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</si>
  <si>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</si>
  <si>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</si>
  <si>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</si>
  <si>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</si>
  <si>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</si>
  <si>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</si>
  <si>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</si>
  <si>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</si>
  <si>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</si>
  <si>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</si>
  <si>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</si>
  <si>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</si>
  <si>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</si>
  <si>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</si>
  <si>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</si>
  <si>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</si>
  <si>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</si>
  <si>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</si>
  <si>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</si>
  <si>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</si>
  <si>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</si>
  <si>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</si>
  <si>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</si>
  <si>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</si>
  <si>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</si>
  <si>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</si>
  <si>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</si>
  <si>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</si>
  <si>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</si>
  <si>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</si>
  <si>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</si>
  <si>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</si>
  <si>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</si>
  <si>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</si>
  <si>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</si>
  <si>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</si>
  <si>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</si>
  <si>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</si>
  <si>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</si>
  <si>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</si>
  <si>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</si>
  <si>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</si>
  <si>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</si>
  <si>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</si>
  <si>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</si>
  <si>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</si>
  <si>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</si>
  <si>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</si>
  <si>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</si>
  <si>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</si>
  <si>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</si>
  <si>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</si>
  <si>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</si>
  <si>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</si>
  <si>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</si>
  <si>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</si>
  <si>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</si>
  <si>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</si>
  <si>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</si>
  <si>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</si>
  <si>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</si>
  <si>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</si>
  <si>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</si>
  <si>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</si>
  <si>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</si>
  <si>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</si>
  <si>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</si>
  <si>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</si>
  <si>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</si>
  <si>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</si>
  <si>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</si>
  <si>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</si>
  <si>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</si>
  <si>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</si>
  <si>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</si>
  <si>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</si>
  <si>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</si>
  <si>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</si>
  <si>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</si>
  <si>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</si>
  <si>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</si>
  <si>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</si>
  <si>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</si>
  <si>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</si>
  <si>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</si>
  <si>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</si>
  <si>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</si>
  <si>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</si>
  <si>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</si>
  <si>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</si>
  <si>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</si>
  <si>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</si>
  <si>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</si>
  <si>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</si>
  <si>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</si>
  <si>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</si>
  <si>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</si>
  <si>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</si>
  <si>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</si>
  <si>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</si>
  <si>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</si>
  <si>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</si>
  <si>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</si>
  <si>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</si>
  <si>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</si>
  <si>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</si>
  <si>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</si>
  <si>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</si>
  <si>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</si>
  <si>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</si>
  <si>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</si>
  <si>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</si>
  <si>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</si>
  <si>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</si>
  <si>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</si>
  <si>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</si>
  <si>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</si>
  <si>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</si>
  <si>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</si>
  <si>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</si>
  <si>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</si>
  <si>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</si>
  <si>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</si>
  <si>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</si>
  <si>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</si>
  <si>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</si>
  <si>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</si>
  <si>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</si>
  <si>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</si>
  <si>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</si>
  <si>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</si>
  <si>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</si>
  <si>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</si>
  <si>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</si>
  <si>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</si>
  <si>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</si>
  <si>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</si>
  <si>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</si>
  <si>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</si>
  <si>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</si>
  <si>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</si>
  <si>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</si>
  <si>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</si>
  <si>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</si>
  <si>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</si>
  <si>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</si>
  <si>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</si>
  <si>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</si>
  <si>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</si>
  <si>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</si>
  <si>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</si>
  <si>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</si>
  <si>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</si>
  <si>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</si>
  <si>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</si>
  <si>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</si>
  <si>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</si>
  <si>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</si>
  <si>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</si>
  <si>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</si>
  <si>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</si>
  <si>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</si>
  <si>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</si>
  <si>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</si>
  <si>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</si>
  <si>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</si>
  <si>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</si>
  <si>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</si>
  <si>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</si>
  <si>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</si>
  <si>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</si>
  <si>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</si>
  <si>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</si>
  <si>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</si>
  <si>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</si>
  <si>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</si>
  <si>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</si>
  <si>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</si>
  <si>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</si>
  <si>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</si>
  <si>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</si>
  <si>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</si>
  <si>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</si>
  <si>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</si>
  <si>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</si>
  <si>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</si>
  <si>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</si>
  <si>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</si>
  <si>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</si>
  <si>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</si>
  <si>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</si>
  <si>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</si>
  <si>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</si>
  <si>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</si>
  <si>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</si>
  <si>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</si>
  <si>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</si>
  <si>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</si>
  <si>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</si>
  <si>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</si>
  <si>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</si>
  <si>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</si>
  <si>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</si>
  <si>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</si>
  <si>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</si>
  <si>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</si>
  <si>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</si>
  <si>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</si>
  <si>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</si>
  <si>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</si>
  <si>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</si>
  <si>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</si>
  <si>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</si>
  <si>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</si>
  <si>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</si>
  <si>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</si>
  <si>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</si>
  <si>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</si>
  <si>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</si>
  <si>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</si>
  <si>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</si>
  <si>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</si>
  <si>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</si>
  <si>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</si>
  <si>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</si>
  <si>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</si>
  <si>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</si>
  <si>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</si>
  <si>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</si>
  <si>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</si>
  <si>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</si>
  <si>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</si>
  <si>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</si>
  <si>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</si>
  <si>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</si>
  <si>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</si>
  <si>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</si>
  <si>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</si>
  <si>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</si>
  <si>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</si>
  <si>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</si>
  <si>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</si>
  <si>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</si>
  <si>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</si>
  <si>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</si>
  <si>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</si>
  <si>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</si>
  <si>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</si>
  <si>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</si>
  <si>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</si>
  <si>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</si>
  <si>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</si>
  <si>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</si>
  <si>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</si>
  <si>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</si>
  <si>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</si>
  <si>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</si>
  <si>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</si>
  <si>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</si>
  <si>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</si>
  <si>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</si>
  <si>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</si>
  <si>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</si>
  <si>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</si>
  <si>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</si>
  <si>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</si>
  <si>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</si>
  <si>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</si>
  <si>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</si>
  <si>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</si>
  <si>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</si>
  <si>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</si>
  <si>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</si>
  <si>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</si>
  <si>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</si>
  <si>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</si>
  <si>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</si>
  <si>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</si>
  <si>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</si>
  <si>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</si>
  <si>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</si>
  <si>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</si>
  <si>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</si>
  <si>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</si>
  <si>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</si>
  <si>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</si>
  <si>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</si>
  <si>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</si>
  <si>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</si>
  <si>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</si>
  <si>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</si>
  <si>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</si>
  <si>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</si>
  <si>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</si>
  <si>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</si>
  <si>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</si>
  <si>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</si>
  <si>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</si>
  <si>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</si>
  <si>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</si>
  <si>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</si>
  <si>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</si>
  <si>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</si>
  <si>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</si>
  <si>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</si>
  <si>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</si>
  <si>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</si>
  <si>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</si>
  <si>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</si>
  <si>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</si>
  <si>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</si>
  <si>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</si>
  <si>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</si>
  <si>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</si>
  <si>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</si>
  <si>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</si>
  <si>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</si>
  <si>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</si>
  <si>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</si>
  <si>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</si>
  <si>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</si>
  <si>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</si>
  <si>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</si>
  <si>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</si>
  <si>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</si>
  <si>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</si>
  <si>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</si>
  <si>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</si>
  <si>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</si>
  <si>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</si>
  <si>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</si>
  <si>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</si>
  <si>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</si>
  <si>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</si>
  <si>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</si>
  <si>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</si>
  <si>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</si>
  <si>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</si>
  <si>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</si>
  <si>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</si>
  <si>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</si>
  <si>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</si>
  <si>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</si>
  <si>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</si>
  <si>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</si>
  <si>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</si>
  <si>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</si>
  <si>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</si>
  <si>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</si>
  <si>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</si>
  <si>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</si>
  <si>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</si>
  <si>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</si>
  <si>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</si>
  <si>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</si>
  <si>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</si>
  <si>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</si>
  <si>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</si>
  <si>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</si>
  <si>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</si>
  <si>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</si>
  <si>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</si>
  <si>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</si>
  <si>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</si>
  <si>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</si>
  <si>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</si>
  <si>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</si>
  <si>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</si>
  <si>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</si>
  <si>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</si>
  <si>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</si>
  <si>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</si>
  <si>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</si>
  <si>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</si>
  <si>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</si>
  <si>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</si>
  <si>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</si>
  <si>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</si>
  <si>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</si>
  <si>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</si>
  <si>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</si>
  <si>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</si>
  <si>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</si>
  <si>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</si>
  <si>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</si>
  <si>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</si>
  <si>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</si>
  <si>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</si>
  <si>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</si>
  <si>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</si>
  <si>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</si>
  <si>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</si>
  <si>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</si>
  <si>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</si>
  <si>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</si>
  <si>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</si>
  <si>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</si>
  <si>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</si>
  <si>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</si>
  <si>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</si>
  <si>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</si>
  <si>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</si>
  <si>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</si>
  <si>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</si>
  <si>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</si>
  <si>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</si>
  <si>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</si>
  <si>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</si>
  <si>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</si>
  <si>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</si>
  <si>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</si>
  <si>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</si>
  <si>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</si>
  <si>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</si>
  <si>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</si>
  <si>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</si>
  <si>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</si>
  <si>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</si>
  <si>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</si>
  <si>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</si>
  <si>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</si>
  <si>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</si>
  <si>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</si>
  <si>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</si>
  <si>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</si>
  <si>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</si>
  <si>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</si>
  <si>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</si>
  <si>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</si>
  <si>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</si>
  <si>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</si>
  <si>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</si>
  <si>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</si>
  <si>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</si>
  <si>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</si>
  <si>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</si>
  <si>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</si>
  <si>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</si>
  <si>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</si>
  <si>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</si>
  <si>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</si>
  <si>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</si>
  <si>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</si>
  <si>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</si>
  <si>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</si>
  <si>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</si>
  <si>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</si>
  <si>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</si>
  <si>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</si>
  <si>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</si>
  <si>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</si>
  <si>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</si>
  <si>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</si>
  <si>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</si>
  <si>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</si>
  <si>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</si>
  <si>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</si>
  <si>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</si>
  <si>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</si>
  <si>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</si>
  <si>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</si>
  <si>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</si>
  <si>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</si>
  <si>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</si>
  <si>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</si>
  <si>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</si>
  <si>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</si>
  <si>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</si>
  <si>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</si>
  <si>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</si>
  <si>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</si>
  <si>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</si>
  <si>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</si>
  <si>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</si>
  <si>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</si>
  <si>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</si>
  <si>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</si>
  <si>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</si>
  <si>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</si>
  <si>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</si>
  <si>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</si>
  <si>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</si>
  <si>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</si>
  <si>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</si>
  <si>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</si>
  <si>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</si>
  <si>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</si>
  <si>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</si>
  <si>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</si>
  <si>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</si>
  <si>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</si>
  <si>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</si>
  <si>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</si>
  <si>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</si>
  <si>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</si>
  <si>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</si>
  <si>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</si>
  <si>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</si>
  <si>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</si>
  <si>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</si>
  <si>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</si>
  <si>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</si>
  <si>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</si>
  <si>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</si>
  <si>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</si>
  <si>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</si>
  <si>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</si>
  <si>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</si>
  <si>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</si>
  <si>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</si>
  <si>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</si>
  <si>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</si>
  <si>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</si>
  <si>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</si>
  <si>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</si>
  <si>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</si>
  <si>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</si>
  <si>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</si>
  <si>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</si>
  <si>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</si>
  <si>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</si>
  <si>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</si>
  <si>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</si>
  <si>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</si>
  <si>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</si>
  <si>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</si>
  <si>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</si>
  <si>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</si>
  <si>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</si>
  <si>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</si>
  <si>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</si>
  <si>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</si>
  <si>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</si>
  <si>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</si>
  <si>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</si>
  <si>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</si>
  <si>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</si>
  <si>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</si>
  <si>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</si>
  <si>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</si>
  <si>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</si>
  <si>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</si>
  <si>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</si>
  <si>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</si>
  <si>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</si>
  <si>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</si>
  <si>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</si>
  <si>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</si>
  <si>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</si>
  <si>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</si>
  <si>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</si>
  <si>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</si>
  <si>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</si>
  <si>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</si>
  <si>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</si>
  <si>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</si>
  <si>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</si>
  <si>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</si>
  <si>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</si>
  <si>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</si>
  <si>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</si>
  <si>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</si>
  <si>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</si>
  <si>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</si>
  <si>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</si>
  <si>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</si>
  <si>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</si>
  <si>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</si>
  <si>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</si>
  <si>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</si>
  <si>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</si>
  <si>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</si>
  <si>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</si>
  <si>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</si>
  <si>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</si>
  <si>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</si>
  <si>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</si>
  <si>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</si>
  <si>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</si>
  <si>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</si>
  <si>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</si>
  <si>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</si>
  <si>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</si>
  <si>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</si>
  <si>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</si>
  <si>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</si>
  <si>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</si>
  <si>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</si>
  <si>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</si>
  <si>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</si>
  <si>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</si>
  <si>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</si>
  <si>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</si>
  <si>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</si>
  <si>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</si>
  <si>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</si>
  <si>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</si>
  <si>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</si>
  <si>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</si>
  <si>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</si>
  <si>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</si>
  <si>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</si>
  <si>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</si>
  <si>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</si>
  <si>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</si>
  <si>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</si>
  <si>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</si>
  <si>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</si>
  <si>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</si>
  <si>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</si>
  <si>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</si>
  <si>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</si>
  <si>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</si>
  <si>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</si>
  <si>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</si>
  <si>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</si>
  <si>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</si>
  <si>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</si>
  <si>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</si>
  <si>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</si>
  <si>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</si>
  <si>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</si>
  <si>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</si>
  <si>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</si>
  <si>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</si>
  <si>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</si>
  <si>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</si>
  <si>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</si>
  <si>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</si>
  <si>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</si>
  <si>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</si>
  <si>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</si>
  <si>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</si>
  <si>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</si>
  <si>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</si>
  <si>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</si>
  <si>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</si>
  <si>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</si>
  <si>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</si>
  <si>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</si>
  <si>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</si>
  <si>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</si>
  <si>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</si>
  <si>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</si>
  <si>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</si>
  <si>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</si>
  <si>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</si>
  <si>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</si>
  <si>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</si>
  <si>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</si>
  <si>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</si>
  <si>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</si>
  <si>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</si>
  <si>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</si>
  <si>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</si>
  <si>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</si>
  <si>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</si>
  <si>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</si>
  <si>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</si>
  <si>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</si>
  <si>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</si>
  <si>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</si>
  <si>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</si>
  <si>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</si>
  <si>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</si>
  <si>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</si>
  <si>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</si>
  <si>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</si>
  <si>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</si>
  <si>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</si>
  <si>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</si>
  <si>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</si>
  <si>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</si>
  <si>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</si>
  <si>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</si>
  <si>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</si>
  <si>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</si>
  <si>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</si>
  <si>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</si>
  <si>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</si>
  <si>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</si>
  <si>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</si>
  <si>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</si>
  <si>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</si>
  <si>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</si>
  <si>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</si>
  <si>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</si>
  <si>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</si>
  <si>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</si>
  <si>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</si>
  <si>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</si>
  <si>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</si>
  <si>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</si>
  <si>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</si>
  <si>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</si>
  <si>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</si>
  <si>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</si>
  <si>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</si>
  <si>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</si>
  <si>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</si>
  <si>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</si>
  <si>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</si>
  <si>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</si>
  <si>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</si>
  <si>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</si>
  <si>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</si>
  <si>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</si>
  <si>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</si>
  <si>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</si>
  <si>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</si>
  <si>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</si>
  <si>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</si>
  <si>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</si>
  <si>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</si>
  <si>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</si>
  <si>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</si>
  <si>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</si>
  <si>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</si>
  <si>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</si>
  <si>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</si>
  <si>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</si>
  <si>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</si>
  <si>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</si>
  <si>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</si>
  <si>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</si>
  <si>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</si>
  <si>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</si>
  <si>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</si>
  <si>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</si>
  <si>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</si>
  <si>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</si>
  <si>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</si>
  <si>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</si>
  <si>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</si>
  <si>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</si>
  <si>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</si>
  <si>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</si>
  <si>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</si>
  <si>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</si>
  <si>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</si>
  <si>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</si>
  <si>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</si>
  <si>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</si>
  <si>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</si>
  <si>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</si>
  <si>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</si>
  <si>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</si>
  <si>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</si>
  <si>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</si>
  <si>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</si>
  <si>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</si>
  <si>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</si>
  <si>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</si>
  <si>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</si>
  <si>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</si>
  <si>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</si>
  <si>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</si>
  <si>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</si>
  <si>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</si>
  <si>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</si>
  <si>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</si>
  <si>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</si>
  <si>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</si>
  <si>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</si>
  <si>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</si>
  <si>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</si>
  <si>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</si>
  <si>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</si>
  <si>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</si>
  <si>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</si>
  <si>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</si>
  <si>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</si>
  <si>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</si>
  <si>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</si>
  <si>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</si>
  <si>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</si>
  <si>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</si>
  <si>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</si>
  <si>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</si>
  <si>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</si>
  <si>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</si>
  <si>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</si>
  <si>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</si>
  <si>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</si>
  <si>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</si>
  <si>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</si>
  <si>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</si>
  <si>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</si>
  <si>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</si>
  <si>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</si>
  <si>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</si>
  <si>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</si>
  <si>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</si>
  <si>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</si>
  <si>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</si>
  <si>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</si>
  <si>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</si>
  <si>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</si>
  <si>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</si>
  <si>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</si>
  <si>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</si>
  <si>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</si>
  <si>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</si>
  <si>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</si>
  <si>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</si>
  <si>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</si>
  <si>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</si>
  <si>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</si>
  <si>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</si>
  <si>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</si>
  <si>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</si>
  <si>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</si>
  <si>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</si>
  <si>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</si>
  <si>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</si>
  <si>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</si>
  <si>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</si>
  <si>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</si>
  <si>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</si>
  <si>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</si>
  <si>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</si>
  <si>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</si>
  <si>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</si>
  <si>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</si>
  <si>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</si>
  <si>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</si>
  <si>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</si>
  <si>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</si>
  <si>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</si>
  <si>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</si>
  <si>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</si>
  <si>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</si>
  <si>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</si>
  <si>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</si>
  <si>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</si>
  <si>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</si>
  <si>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</si>
  <si>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</si>
  <si>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</si>
  <si>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</si>
  <si>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</si>
  <si>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</si>
  <si>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</si>
  <si>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</si>
  <si>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</si>
  <si>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</si>
  <si>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</si>
  <si>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</si>
  <si>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</si>
  <si>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</si>
  <si>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</si>
  <si>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</si>
  <si>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</si>
  <si>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</si>
  <si>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</si>
  <si>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</si>
  <si>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</si>
  <si>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</si>
  <si>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</si>
  <si>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</si>
  <si>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</si>
  <si>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</si>
  <si>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</si>
  <si>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</si>
  <si>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</si>
  <si>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</si>
  <si>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</si>
  <si>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</si>
  <si>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</si>
  <si>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</si>
  <si>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</si>
  <si>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</si>
  <si>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</si>
  <si>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</si>
  <si>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</si>
  <si>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</si>
  <si>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</si>
  <si>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</si>
  <si>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</si>
  <si>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</si>
  <si>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</si>
  <si>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</si>
  <si>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</si>
  <si>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</si>
  <si>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</si>
  <si>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</si>
  <si>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</si>
  <si>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</si>
  <si>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</si>
  <si>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</si>
  <si>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</si>
  <si>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</si>
  <si>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</si>
  <si>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</si>
  <si>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</si>
  <si>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</si>
  <si>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</si>
  <si>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</si>
  <si>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</si>
  <si>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</si>
  <si>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</si>
  <si>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</si>
  <si>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</si>
  <si>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</si>
  <si>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</si>
  <si>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</si>
  <si>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</si>
  <si>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</si>
  <si>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</si>
  <si>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</si>
  <si>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</si>
  <si>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</si>
  <si>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</si>
  <si>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</si>
  <si>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</si>
  <si>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</si>
  <si>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</si>
  <si>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</si>
  <si>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</si>
  <si>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</si>
  <si>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</si>
  <si>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</si>
  <si>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</si>
  <si>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</si>
  <si>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</si>
  <si>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</si>
  <si>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</si>
  <si>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</si>
  <si>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</si>
  <si>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</si>
  <si>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</si>
  <si>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</si>
  <si>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</si>
  <si>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</si>
  <si>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</si>
  <si>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</si>
  <si>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</si>
  <si>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</si>
  <si>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</si>
  <si>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</si>
  <si>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</si>
  <si>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</si>
  <si>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</si>
  <si>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</si>
  <si>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</si>
  <si>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</si>
  <si>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</si>
  <si>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</si>
  <si>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</si>
  <si>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</si>
  <si>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</si>
  <si>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</si>
  <si>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</si>
  <si>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</si>
  <si>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</si>
  <si>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</si>
  <si>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</si>
  <si>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</si>
  <si>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</si>
  <si>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</si>
  <si>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</si>
  <si>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</si>
  <si>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</si>
  <si>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</si>
  <si>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</si>
  <si>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</si>
  <si>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</si>
  <si>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</si>
  <si>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</si>
  <si>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</si>
  <si>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</si>
  <si>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</si>
  <si>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</si>
  <si>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</si>
  <si>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</si>
  <si>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</si>
  <si>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</si>
  <si>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</si>
  <si>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</si>
  <si>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</si>
  <si>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</si>
  <si>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</si>
  <si>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</si>
  <si>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</si>
  <si>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</si>
  <si>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</si>
  <si>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</si>
  <si>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</si>
  <si>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</si>
  <si>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</si>
  <si>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</si>
  <si>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</si>
  <si>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</si>
  <si>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</si>
  <si>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</si>
  <si>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</si>
  <si>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</si>
  <si>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</si>
  <si>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</si>
  <si>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</si>
  <si>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</si>
  <si>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</si>
  <si>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</si>
  <si>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</si>
  <si>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</si>
  <si>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</si>
  <si>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</si>
  <si>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</si>
  <si>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</si>
  <si>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</si>
  <si>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</si>
  <si>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</si>
  <si>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</si>
  <si>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</si>
  <si>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</si>
  <si>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</si>
  <si>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</si>
  <si>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</si>
  <si>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</si>
  <si>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</si>
  <si>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</si>
  <si>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</si>
  <si>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</si>
  <si>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</si>
  <si>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</si>
  <si>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</si>
  <si>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</si>
  <si>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</si>
  <si>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</si>
  <si>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</si>
  <si>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</si>
  <si>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</si>
  <si>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</si>
  <si>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</si>
  <si>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</si>
  <si>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</si>
  <si>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</si>
  <si>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</si>
  <si>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</si>
  <si>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</si>
  <si>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</si>
  <si>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</si>
  <si>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</si>
  <si>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</si>
  <si>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</si>
  <si>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</si>
  <si>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</si>
  <si>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</si>
  <si>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</si>
  <si>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</si>
  <si>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</si>
  <si>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</si>
  <si>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</si>
  <si>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</si>
  <si>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</si>
  <si>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</si>
  <si>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</si>
  <si>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</si>
  <si>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</si>
  <si>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</si>
  <si>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</si>
  <si>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</si>
  <si>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</si>
  <si>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</si>
  <si>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</si>
  <si>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</si>
  <si>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</si>
  <si>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</si>
  <si>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</si>
  <si>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</si>
  <si>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</si>
  <si>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</si>
  <si>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</si>
  <si>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</si>
  <si>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</si>
  <si>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</si>
  <si>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</si>
  <si>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</si>
  <si>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</si>
  <si>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</si>
  <si>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</si>
  <si>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</si>
  <si>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</si>
  <si>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</si>
  <si>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</si>
  <si>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</si>
  <si>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</si>
  <si>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</si>
  <si>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</si>
  <si>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</si>
  <si>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</si>
  <si>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</si>
  <si>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</si>
  <si>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</si>
  <si>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</si>
  <si>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</si>
  <si>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</si>
  <si>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</si>
  <si>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</si>
  <si>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</si>
  <si>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</si>
  <si>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</si>
  <si>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</si>
  <si>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</si>
  <si>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</si>
  <si>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</si>
  <si>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</si>
  <si>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</si>
  <si>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</si>
  <si>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</si>
  <si>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</si>
  <si>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</si>
  <si>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</si>
  <si>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</si>
  <si>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</si>
  <si>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</si>
  <si>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</si>
  <si>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</si>
  <si>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</si>
  <si>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</si>
  <si>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</si>
  <si>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</si>
  <si>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</si>
  <si>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</si>
  <si>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</si>
  <si>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</si>
  <si>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</si>
  <si>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</si>
  <si>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</si>
  <si>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</si>
  <si>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</si>
  <si>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</si>
  <si>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</si>
  <si>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</si>
  <si>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</si>
  <si>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</si>
  <si>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</si>
  <si>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</si>
  <si>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</si>
  <si>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</si>
  <si>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</si>
  <si>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</si>
  <si>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</si>
  <si>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</si>
  <si>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</si>
  <si>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</si>
  <si>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</si>
  <si>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</si>
  <si>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</si>
  <si>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</si>
  <si>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</si>
  <si>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</si>
  <si>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</si>
  <si>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</si>
  <si>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</si>
  <si>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</si>
  <si>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</si>
  <si>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</si>
  <si>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</si>
  <si>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</si>
  <si>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</si>
  <si>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</si>
  <si>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</si>
  <si>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</si>
  <si>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</si>
  <si>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</si>
  <si>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</si>
  <si>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</si>
  <si>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</si>
  <si>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</si>
  <si>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</si>
  <si>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</si>
  <si>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</si>
  <si>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</si>
  <si>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</si>
  <si>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</si>
  <si>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</si>
  <si>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</si>
  <si>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</si>
  <si>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</si>
  <si>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</si>
  <si>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</si>
  <si>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</si>
  <si>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</si>
  <si>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</si>
  <si>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</si>
  <si>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</si>
  <si>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</si>
  <si>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</si>
  <si>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</si>
  <si>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</si>
  <si>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</si>
  <si>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</si>
  <si>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</si>
  <si>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</si>
  <si>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</si>
  <si>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</si>
  <si>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</si>
  <si>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</si>
  <si>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</si>
  <si>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</si>
  <si>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</si>
  <si>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</si>
  <si>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</si>
  <si>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</si>
  <si>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</si>
  <si>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</si>
  <si>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</si>
  <si>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</si>
  <si>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</si>
  <si>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</si>
  <si>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</si>
  <si>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</si>
  <si>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</si>
  <si>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</si>
  <si>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</si>
  <si>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</si>
  <si>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</si>
  <si>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</si>
  <si>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</si>
  <si>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</si>
  <si>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</si>
  <si>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</si>
  <si>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</si>
  <si>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</si>
  <si>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</si>
  <si>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</si>
  <si>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</si>
  <si>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</si>
  <si>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</si>
  <si>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</si>
  <si>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</si>
  <si>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</si>
  <si>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</si>
  <si>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</si>
  <si>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</si>
  <si>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</si>
  <si>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</si>
  <si>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</si>
  <si>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</si>
  <si>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</si>
  <si>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</si>
  <si>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</si>
  <si>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</si>
  <si>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</si>
  <si>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</si>
  <si>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</si>
  <si>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</si>
  <si>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</si>
  <si>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</si>
  <si>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</si>
  <si>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</si>
  <si>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</si>
  <si>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</si>
  <si>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</si>
  <si>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</si>
  <si>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</si>
  <si>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</si>
  <si>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</si>
  <si>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</si>
  <si>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</si>
  <si>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</si>
  <si>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</si>
  <si>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</si>
  <si>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</si>
  <si>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</si>
  <si>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</si>
  <si>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</si>
  <si>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</si>
  <si>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</si>
  <si>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</si>
  <si>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</si>
  <si>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</si>
  <si>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</si>
  <si>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</si>
  <si>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</si>
  <si>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</si>
  <si>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</si>
  <si>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</si>
  <si>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</si>
  <si>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</si>
  <si>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</si>
  <si>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</si>
  <si>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</si>
  <si>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</si>
  <si>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</si>
  <si>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</si>
  <si>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</si>
  <si>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</si>
  <si>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</si>
  <si>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</si>
  <si>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</si>
  <si>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</si>
  <si>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</si>
  <si>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</si>
  <si>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</si>
  <si>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</si>
  <si>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</si>
  <si>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</si>
  <si>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</si>
  <si>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</si>
  <si>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</si>
  <si>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</si>
  <si>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</si>
  <si>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</si>
  <si>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</si>
  <si>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</si>
  <si>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</si>
  <si>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</si>
  <si>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</si>
  <si>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</si>
  <si>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</si>
  <si>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</si>
  <si>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</si>
  <si>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</si>
  <si>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</si>
  <si>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</si>
  <si>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</si>
  <si>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</si>
  <si>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</si>
  <si>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</si>
  <si>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</si>
  <si>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</si>
  <si>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</si>
  <si>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</si>
  <si>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</si>
  <si>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</si>
  <si>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</si>
  <si>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</si>
  <si>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</si>
  <si>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</si>
  <si>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</si>
  <si>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</si>
  <si>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</si>
  <si>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</si>
  <si>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</si>
  <si>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</si>
  <si>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</si>
  <si>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</si>
  <si>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</si>
  <si>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</si>
  <si>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</si>
  <si>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</si>
  <si>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</si>
  <si>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</si>
  <si>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</si>
  <si>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</si>
  <si>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</si>
  <si>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</si>
  <si>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</si>
  <si>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</si>
  <si>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</si>
  <si>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</si>
  <si>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</si>
  <si>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</si>
  <si>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</si>
  <si>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</si>
  <si>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</si>
  <si>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</si>
  <si>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</si>
  <si>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</si>
  <si>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</si>
  <si>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</si>
  <si>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</si>
  <si>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</si>
  <si>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</si>
  <si>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</si>
  <si>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</si>
  <si>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</si>
  <si>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</si>
  <si>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</si>
  <si>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</si>
  <si>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</si>
  <si>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</si>
  <si>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</si>
  <si>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</si>
  <si>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</si>
  <si>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</si>
  <si>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</si>
  <si>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</si>
  <si>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</si>
  <si>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</si>
  <si>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</si>
  <si>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</si>
  <si>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</si>
  <si>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</si>
  <si>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</si>
  <si>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</si>
  <si>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</si>
  <si>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</si>
  <si>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</si>
  <si>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</si>
  <si>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</si>
  <si>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</si>
  <si>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</si>
  <si>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</si>
  <si>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</si>
  <si>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</si>
  <si>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</si>
  <si>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</si>
  <si>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</si>
  <si>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</si>
  <si>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</si>
  <si>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</si>
  <si>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</si>
  <si>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</si>
  <si>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</si>
  <si>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</si>
  <si>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</si>
  <si>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</si>
  <si>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</si>
  <si>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</si>
  <si>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</si>
  <si>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</si>
  <si>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</si>
  <si>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</si>
  <si>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</si>
  <si>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</si>
  <si>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</si>
  <si>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</si>
  <si>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</si>
  <si>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</si>
  <si>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</si>
  <si>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</si>
  <si>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</si>
  <si>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</si>
  <si>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</si>
  <si>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</si>
  <si>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</si>
  <si>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</si>
  <si>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</si>
  <si>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</si>
  <si>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</si>
  <si>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</si>
  <si>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</si>
  <si>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</si>
  <si>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</si>
  <si>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</si>
  <si>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</si>
  <si>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</si>
  <si>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</si>
  <si>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</si>
  <si>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</si>
  <si>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</si>
  <si>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</si>
  <si>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</si>
  <si>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</si>
  <si>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</si>
  <si>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</si>
  <si>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</si>
  <si>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</si>
  <si>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</si>
  <si>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</si>
  <si>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</si>
  <si>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</si>
  <si>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</si>
  <si>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</si>
  <si>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</si>
  <si>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</si>
  <si>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</si>
  <si>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</si>
  <si>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</si>
  <si>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</si>
  <si>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</si>
  <si>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</si>
  <si>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</si>
  <si>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</si>
  <si>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</si>
  <si>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</si>
  <si>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</si>
  <si>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</si>
  <si>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</si>
  <si>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</si>
  <si>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</si>
  <si>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</si>
  <si>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</si>
  <si>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</si>
  <si>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</si>
  <si>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</si>
  <si>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</si>
  <si>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</si>
  <si>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</si>
  <si>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</si>
  <si>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</si>
  <si>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</si>
  <si>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</si>
  <si>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</si>
  <si>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</si>
  <si>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</si>
  <si>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</si>
  <si>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</si>
  <si>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</si>
  <si>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</si>
  <si>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</si>
  <si>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</si>
  <si>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</si>
  <si>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</si>
  <si>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</si>
  <si>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</si>
  <si>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</si>
  <si>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</si>
  <si>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</si>
  <si>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</si>
  <si>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</si>
  <si>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</si>
  <si>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</si>
  <si>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</si>
  <si>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</si>
  <si>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</si>
  <si>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</si>
  <si>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</si>
  <si>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</si>
  <si>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</si>
  <si>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</si>
  <si>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</si>
  <si>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</si>
  <si>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</si>
  <si>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</si>
  <si>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</si>
  <si>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</si>
  <si>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</si>
  <si>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</si>
  <si>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</si>
  <si>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</si>
  <si>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</si>
  <si>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</si>
  <si>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</si>
  <si>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</si>
  <si>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</si>
  <si>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</si>
  <si>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</si>
  <si>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</si>
  <si>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</si>
  <si>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</si>
  <si>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</si>
  <si>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</si>
  <si>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</si>
  <si>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</si>
  <si>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</si>
  <si>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</si>
  <si>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</si>
  <si>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</si>
  <si>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</si>
  <si>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</si>
  <si>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</si>
  <si>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</si>
  <si>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</si>
  <si>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</si>
  <si>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</si>
  <si>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</si>
  <si>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</si>
  <si>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</si>
  <si>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</si>
  <si>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</si>
  <si>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</si>
  <si>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</si>
  <si>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</si>
  <si>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</si>
  <si>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</si>
  <si>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</si>
  <si>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</si>
  <si>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</si>
  <si>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</si>
  <si>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</si>
  <si>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</si>
  <si>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</si>
  <si>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</si>
  <si>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</si>
  <si>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</si>
  <si>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</si>
  <si>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</si>
  <si>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</si>
  <si>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</si>
  <si>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</si>
  <si>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</si>
  <si>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</si>
  <si>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</si>
  <si>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</si>
  <si>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</si>
  <si>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</si>
  <si>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</si>
  <si>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</si>
  <si>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</si>
  <si>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</si>
  <si>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</si>
  <si>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</si>
  <si>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</si>
  <si>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</si>
  <si>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</si>
  <si>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</si>
  <si>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</si>
  <si>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</si>
  <si>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</si>
  <si>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</si>
  <si>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</si>
  <si>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</si>
  <si>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</si>
  <si>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</si>
  <si>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</si>
  <si>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</si>
  <si>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</si>
  <si>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</si>
  <si>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</si>
  <si>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</si>
  <si>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</si>
  <si>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</si>
  <si>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</si>
  <si>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</si>
  <si>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</si>
  <si>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</si>
  <si>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</si>
  <si>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</si>
  <si>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</si>
  <si>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</si>
  <si>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</si>
  <si>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</si>
  <si>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</si>
  <si>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</si>
  <si>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</si>
  <si>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</si>
  <si>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</si>
  <si>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</si>
  <si>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</si>
  <si>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</si>
  <si>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</si>
  <si>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</si>
  <si>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</si>
  <si>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</si>
  <si>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</si>
  <si>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</si>
  <si>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</si>
  <si>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</si>
  <si>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</si>
  <si>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</si>
  <si>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</si>
  <si>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</si>
  <si>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</si>
  <si>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</si>
  <si>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</si>
  <si>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</si>
  <si>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</si>
  <si>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</si>
  <si>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</si>
  <si>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</si>
  <si>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</si>
  <si>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</si>
  <si>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</si>
  <si>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</si>
  <si>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</si>
  <si>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</si>
  <si>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</si>
  <si>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</si>
  <si>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</si>
  <si>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</si>
  <si>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</si>
  <si>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</si>
  <si>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</si>
  <si>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</si>
  <si>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</si>
  <si>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</si>
  <si>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</si>
  <si>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</si>
  <si>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</si>
  <si>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</si>
  <si>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</si>
  <si>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</si>
  <si>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</si>
  <si>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</si>
  <si>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</si>
  <si>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</si>
  <si>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</si>
  <si>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</si>
  <si>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</si>
  <si>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</si>
  <si>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</si>
  <si>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</si>
  <si>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</si>
  <si>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</si>
  <si>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</si>
  <si>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</si>
  <si>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</si>
  <si>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</si>
  <si>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</si>
  <si>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</si>
  <si>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</si>
  <si>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</si>
  <si>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</si>
  <si>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</si>
  <si>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</si>
  <si>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</si>
  <si>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</si>
  <si>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</si>
  <si>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</si>
  <si>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</si>
  <si>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</si>
  <si>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</si>
  <si>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</si>
  <si>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</si>
  <si>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</si>
  <si>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</si>
  <si>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</si>
  <si>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</si>
  <si>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</si>
  <si>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</si>
  <si>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</si>
  <si>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</si>
  <si>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</si>
  <si>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</si>
  <si>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</si>
  <si>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</si>
  <si>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</si>
  <si>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</si>
  <si>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</si>
  <si>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</si>
  <si>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</si>
  <si>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</si>
  <si>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</si>
  <si>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</si>
  <si>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</si>
  <si>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</si>
  <si>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</si>
  <si>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</si>
  <si>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</si>
  <si>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</si>
  <si>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</si>
  <si>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</si>
  <si>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</si>
  <si>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</si>
  <si>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</si>
  <si>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</si>
  <si>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</si>
  <si>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</si>
  <si>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</si>
  <si>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</si>
  <si>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</si>
  <si>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</si>
  <si>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</si>
  <si>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</si>
  <si>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</si>
  <si>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</si>
  <si>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</si>
  <si>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</si>
  <si>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</si>
  <si>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</si>
  <si>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</si>
  <si>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</si>
  <si>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</si>
  <si>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</si>
  <si>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</si>
  <si>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</si>
  <si>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</si>
  <si>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</si>
  <si>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</si>
  <si>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</si>
  <si>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</si>
  <si>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</si>
  <si>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</si>
  <si>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</si>
  <si>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</si>
  <si>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</si>
  <si>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</si>
  <si>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</si>
  <si>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</si>
  <si>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</si>
  <si>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</si>
  <si>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</si>
  <si>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</si>
  <si>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</si>
  <si>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</si>
  <si>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</si>
  <si>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</si>
  <si>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</si>
  <si>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</si>
  <si>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</si>
  <si>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</si>
  <si>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</si>
  <si>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</si>
  <si>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</si>
  <si>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</si>
  <si>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</si>
  <si>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</si>
  <si>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</si>
  <si>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</si>
  <si>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</si>
  <si>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</si>
  <si>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</si>
  <si>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</si>
  <si>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</si>
  <si>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</si>
  <si>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</si>
  <si>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</si>
  <si>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</si>
  <si>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</si>
  <si>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</si>
  <si>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</si>
  <si>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</si>
  <si>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</si>
  <si>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</si>
  <si>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</si>
  <si>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</si>
  <si>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</si>
  <si>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</si>
  <si>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</si>
  <si>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</si>
  <si>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</si>
  <si>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</si>
  <si>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</si>
  <si>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</si>
  <si>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</si>
  <si>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</si>
  <si>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</si>
  <si>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</si>
  <si>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</si>
  <si>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</si>
  <si>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</si>
  <si>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</si>
  <si>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</si>
  <si>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</si>
  <si>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</si>
  <si>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</si>
  <si>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</si>
  <si>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</si>
  <si>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</si>
  <si>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</si>
  <si>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</si>
  <si>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</si>
  <si>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</si>
  <si>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</si>
  <si>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</si>
  <si>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</si>
  <si>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</si>
  <si>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</si>
  <si>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</si>
  <si>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</si>
  <si>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</si>
  <si>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</si>
  <si>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</si>
  <si>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</si>
  <si>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</si>
  <si>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</si>
  <si>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</si>
  <si>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</si>
  <si>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</si>
  <si>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</si>
  <si>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</si>
  <si>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</si>
  <si>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</si>
  <si>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</si>
  <si>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</si>
  <si>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</si>
  <si>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</si>
  <si>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</si>
  <si>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</si>
  <si>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</si>
  <si>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</si>
  <si>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</si>
  <si>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</si>
  <si>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</si>
  <si>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</si>
  <si>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</si>
  <si>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</si>
  <si>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</si>
  <si>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</si>
  <si>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</si>
  <si>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</si>
  <si>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</si>
  <si>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</si>
  <si>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</si>
  <si>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</si>
  <si>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</si>
  <si>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</si>
  <si>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</si>
  <si>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</si>
  <si>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</si>
  <si>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</si>
  <si>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</si>
  <si>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</si>
  <si>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</si>
  <si>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</si>
  <si>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</si>
  <si>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</si>
  <si>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</si>
  <si>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</si>
  <si>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</si>
  <si>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</si>
  <si>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</si>
  <si>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</si>
  <si>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</si>
  <si>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</si>
  <si>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</si>
  <si>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</si>
  <si>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</si>
  <si>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</si>
  <si>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</si>
  <si>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</si>
  <si>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</si>
  <si>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</si>
  <si>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</si>
  <si>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</si>
  <si>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</si>
  <si>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</si>
  <si>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</si>
  <si>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</si>
  <si>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</si>
  <si>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</si>
  <si>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</si>
  <si>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</si>
  <si>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</si>
  <si>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</si>
  <si>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</si>
  <si>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</si>
  <si>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</si>
  <si>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</si>
  <si>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</si>
  <si>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</si>
  <si>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</si>
  <si>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</si>
  <si>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</si>
  <si>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</si>
  <si>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</si>
  <si>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</si>
  <si>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</si>
  <si>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</si>
  <si>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</si>
  <si>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</si>
  <si>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</si>
  <si>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</si>
  <si>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</si>
  <si>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</si>
  <si>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</si>
  <si>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</si>
  <si>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</si>
  <si>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</si>
  <si>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</si>
  <si>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</si>
  <si>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</si>
  <si>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</si>
  <si>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</si>
  <si>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</si>
  <si>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</si>
  <si>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</si>
  <si>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</si>
  <si>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</si>
  <si>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</si>
  <si>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</si>
  <si>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</si>
  <si>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</si>
  <si>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</si>
  <si>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</si>
  <si>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</si>
  <si>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</si>
  <si>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</si>
  <si>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</si>
  <si>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</si>
  <si>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</si>
  <si>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</si>
  <si>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</si>
  <si>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</si>
  <si>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</si>
  <si>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</si>
  <si>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</si>
  <si>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</si>
  <si>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</si>
  <si>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</si>
  <si>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</si>
  <si>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</si>
  <si>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</si>
  <si>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</si>
  <si>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</si>
  <si>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</si>
  <si>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</si>
  <si>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</si>
  <si>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</si>
  <si>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</si>
  <si>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</si>
  <si>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</si>
  <si>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</si>
  <si>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</si>
  <si>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</si>
  <si>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</si>
  <si>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</si>
  <si>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</si>
  <si>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</si>
  <si>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</si>
  <si>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</si>
  <si>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</si>
  <si>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</si>
  <si>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</si>
  <si>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</si>
  <si>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</si>
  <si>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</si>
  <si>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</si>
  <si>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</si>
  <si>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</si>
  <si>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</si>
  <si>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</si>
  <si>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</si>
  <si>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</si>
  <si>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</si>
  <si>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</si>
  <si>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</si>
  <si>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</si>
  <si>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</si>
  <si>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</si>
  <si>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</si>
  <si>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</si>
  <si>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</si>
  <si>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</si>
  <si>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</si>
  <si>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</si>
  <si>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</si>
  <si>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</si>
  <si>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</si>
  <si>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</si>
  <si>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</si>
  <si>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</si>
  <si>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</si>
  <si>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</si>
  <si>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</si>
  <si>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</si>
  <si>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</si>
  <si>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</si>
  <si>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</si>
  <si>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</si>
  <si>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</si>
  <si>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</si>
  <si>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</si>
  <si>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</si>
  <si>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</si>
  <si>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</si>
  <si>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</si>
  <si>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</si>
  <si>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</si>
  <si>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</si>
  <si>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</si>
  <si>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</si>
  <si>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</si>
  <si>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</si>
  <si>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</si>
  <si>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</si>
  <si>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</si>
  <si>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</si>
  <si>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</si>
  <si>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</si>
  <si>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</si>
  <si>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</si>
  <si>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</si>
  <si>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</si>
  <si>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</si>
  <si>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</si>
  <si>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</si>
  <si>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</si>
  <si>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</si>
  <si>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</si>
  <si>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</si>
  <si>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</si>
  <si>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</si>
  <si>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</si>
  <si>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</si>
  <si>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</si>
  <si>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</si>
  <si>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</si>
  <si>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</si>
  <si>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</si>
  <si>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</si>
  <si>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</si>
  <si>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</si>
  <si>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</si>
  <si>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</si>
  <si>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</si>
  <si>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</si>
  <si>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</si>
  <si>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</si>
  <si>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</si>
  <si>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</si>
  <si>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</si>
  <si>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</si>
  <si>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</si>
  <si>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</si>
  <si>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</si>
  <si>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</si>
  <si>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</si>
  <si>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</si>
  <si>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</si>
  <si>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</si>
  <si>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</si>
  <si>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</si>
  <si>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</si>
  <si>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</si>
  <si>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</si>
  <si>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</si>
  <si>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</si>
  <si>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</si>
  <si>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</si>
  <si>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</si>
  <si>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</si>
  <si>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</si>
  <si>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</si>
  <si>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</si>
  <si>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</si>
  <si>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</si>
  <si>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</si>
  <si>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</si>
  <si>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</si>
  <si>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</si>
  <si>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</si>
  <si>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</si>
  <si>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</si>
  <si>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</si>
  <si>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</si>
  <si>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</si>
  <si>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</si>
  <si>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</si>
  <si>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</si>
  <si>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</si>
  <si>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</si>
  <si>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</si>
  <si>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</si>
  <si>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</si>
  <si>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</si>
  <si>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</si>
  <si>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</si>
  <si>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</si>
  <si>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</si>
  <si>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</si>
  <si>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</si>
  <si>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</si>
  <si>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</si>
  <si>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</si>
  <si>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</si>
  <si>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</si>
  <si>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</si>
  <si>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</si>
  <si>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</si>
  <si>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</si>
  <si>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</si>
  <si>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</si>
  <si>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</si>
  <si>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</si>
  <si>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</si>
  <si>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</si>
  <si>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</si>
  <si>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</si>
  <si>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</si>
  <si>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</si>
  <si>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</si>
  <si>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</si>
  <si>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</si>
  <si>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</si>
  <si>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</si>
  <si>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</si>
  <si>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</si>
  <si>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</si>
  <si>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</si>
  <si>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</si>
  <si>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</si>
  <si>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</si>
  <si>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</si>
  <si>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</si>
  <si>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</si>
  <si>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</si>
  <si>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</si>
  <si>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</si>
  <si>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</si>
  <si>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</si>
  <si>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</si>
  <si>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</si>
  <si>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</si>
  <si>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</si>
  <si>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</si>
  <si>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</si>
  <si>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</si>
  <si>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</si>
  <si>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</si>
  <si>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</si>
  <si>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</si>
  <si>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</si>
  <si>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</si>
  <si>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</si>
  <si>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</si>
  <si>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</si>
  <si>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</si>
  <si>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</si>
  <si>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</si>
  <si>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</si>
  <si>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</si>
  <si>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</si>
  <si>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</si>
  <si>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</si>
  <si>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</si>
  <si>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</si>
  <si>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</si>
  <si>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</si>
  <si>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</si>
  <si>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</si>
  <si>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</si>
  <si>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</si>
  <si>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</si>
  <si>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</si>
  <si>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</si>
  <si>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</si>
  <si>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</si>
  <si>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</si>
  <si>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</si>
  <si>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</si>
  <si>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</si>
  <si>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</si>
  <si>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</si>
  <si>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</si>
  <si>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</si>
  <si>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</si>
  <si>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</si>
  <si>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</si>
  <si>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</si>
  <si>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</si>
  <si>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</si>
  <si>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</si>
  <si>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</si>
  <si>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</si>
  <si>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</si>
  <si>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</si>
  <si>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</si>
  <si>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</si>
  <si>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</si>
  <si>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</si>
  <si>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</si>
  <si>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</si>
  <si>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</si>
  <si>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</si>
  <si>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</si>
  <si>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</si>
  <si>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</si>
  <si>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</si>
  <si>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</si>
  <si>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</si>
  <si>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</si>
  <si>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</si>
  <si>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</si>
  <si>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</si>
  <si>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</si>
  <si>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</si>
  <si>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</si>
  <si>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</si>
  <si>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</si>
  <si>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</si>
  <si>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</si>
  <si>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</si>
  <si>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</si>
  <si>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</si>
  <si>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</si>
  <si>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</si>
  <si>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</si>
  <si>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</si>
  <si>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</si>
  <si>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</si>
  <si>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</si>
  <si>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</si>
  <si>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</si>
  <si>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</si>
  <si>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</si>
  <si>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</si>
  <si>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</si>
  <si>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</si>
  <si>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</si>
  <si>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</si>
  <si>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</si>
  <si>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</si>
  <si>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</si>
  <si>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</si>
  <si>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</si>
  <si>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</si>
  <si>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</si>
  <si>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</si>
  <si>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</si>
  <si>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</si>
  <si>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</si>
  <si>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</si>
  <si>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</si>
  <si>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</si>
  <si>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</si>
  <si>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</si>
  <si>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</si>
  <si>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</si>
  <si>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</si>
  <si>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</si>
  <si>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</si>
  <si>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</si>
  <si>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</si>
  <si>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</si>
  <si>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</si>
  <si>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</si>
  <si>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</si>
  <si>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</si>
  <si>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</si>
  <si>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</si>
  <si>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</si>
  <si>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</si>
  <si>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</si>
  <si>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</si>
  <si>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</si>
  <si>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</si>
  <si>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</si>
  <si>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</si>
  <si>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</si>
  <si>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</si>
  <si>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</si>
  <si>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</si>
  <si>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</si>
  <si>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</si>
  <si>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</si>
  <si>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</si>
  <si>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</si>
  <si>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</si>
  <si>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</si>
  <si>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</si>
  <si>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</si>
  <si>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</si>
  <si>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</si>
  <si>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</si>
  <si>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</si>
  <si>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</si>
  <si>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</si>
  <si>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</si>
  <si>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</si>
  <si>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</si>
  <si>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</si>
  <si>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</si>
  <si>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</si>
  <si>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</si>
  <si>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</si>
  <si>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</si>
  <si>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</si>
  <si>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</si>
  <si>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</si>
  <si>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</si>
  <si>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</si>
  <si>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</si>
  <si>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</si>
  <si>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</si>
  <si>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</si>
  <si>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</si>
  <si>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</si>
  <si>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</si>
  <si>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</si>
  <si>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</si>
  <si>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</si>
  <si>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</si>
  <si>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</si>
  <si>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</si>
  <si>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</si>
  <si>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</si>
  <si>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</si>
  <si>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</si>
  <si>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</si>
  <si>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</si>
  <si>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</si>
  <si>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</si>
  <si>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</si>
  <si>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</si>
  <si>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</si>
  <si>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</si>
  <si>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</si>
  <si>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</si>
  <si>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</si>
  <si>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</si>
  <si>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</si>
  <si>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</si>
  <si>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</si>
  <si>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</si>
  <si>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</si>
  <si>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</si>
  <si>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</si>
  <si>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</si>
  <si>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</si>
  <si>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</si>
  <si>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</si>
  <si>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</si>
  <si>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</si>
  <si>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</si>
  <si>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</si>
  <si>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</si>
  <si>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</si>
  <si>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</si>
  <si>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</si>
  <si>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</si>
  <si>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</si>
  <si>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</si>
  <si>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</si>
  <si>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</si>
  <si>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</si>
  <si>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</si>
  <si>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</si>
  <si>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</si>
  <si>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</si>
  <si>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</si>
  <si>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</si>
  <si>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</si>
  <si>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</si>
  <si>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</si>
  <si>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</si>
  <si>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</si>
  <si>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</si>
  <si>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</si>
  <si>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</si>
  <si>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</si>
  <si>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</si>
  <si>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</si>
  <si>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</si>
  <si>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</si>
  <si>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</si>
  <si>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</si>
  <si>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</si>
  <si>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</si>
  <si>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</si>
  <si>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</si>
  <si>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</si>
  <si>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</si>
  <si>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</si>
  <si>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</si>
  <si>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</si>
  <si>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</si>
  <si>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</si>
  <si>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</si>
  <si>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</si>
  <si>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</si>
  <si>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</si>
  <si>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</si>
  <si>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</si>
  <si>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</si>
  <si>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</si>
  <si>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</si>
  <si>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</si>
  <si>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</si>
  <si>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</si>
  <si>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</si>
  <si>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</si>
  <si>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</si>
  <si>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</si>
  <si>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</si>
  <si>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</si>
  <si>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</si>
  <si>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</si>
  <si>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</si>
  <si>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</si>
  <si>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</si>
  <si>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</si>
  <si>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</si>
  <si>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</si>
  <si>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</si>
  <si>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</si>
  <si>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</si>
  <si>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</si>
  <si>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</si>
  <si>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</si>
  <si>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</si>
  <si>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</si>
  <si>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</si>
  <si>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</si>
  <si>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</si>
  <si>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</si>
  <si>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</si>
  <si>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</si>
  <si>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</si>
  <si>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</si>
  <si>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</si>
  <si>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</si>
  <si>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</si>
  <si>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</si>
  <si>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</si>
  <si>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</si>
  <si>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</si>
  <si>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</si>
  <si>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</si>
  <si>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</si>
  <si>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</si>
  <si>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</si>
  <si>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</si>
  <si>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</si>
  <si>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</si>
  <si>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</si>
  <si>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</si>
  <si>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</si>
  <si>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</si>
  <si>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</si>
  <si>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</si>
  <si>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</si>
  <si>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</si>
  <si>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</si>
  <si>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</si>
  <si>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</si>
  <si>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</si>
  <si>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</si>
  <si>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</si>
  <si>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</si>
  <si>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</si>
  <si>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</si>
  <si>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</si>
  <si>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</si>
  <si>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</si>
  <si>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</si>
  <si>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</si>
  <si>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</si>
  <si>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</si>
  <si>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</si>
  <si>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</si>
  <si>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</si>
  <si>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</si>
  <si>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</si>
  <si>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</si>
  <si>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</si>
  <si>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</si>
  <si>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</si>
  <si>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</si>
  <si>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</si>
  <si>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</si>
  <si>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</si>
  <si>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</si>
  <si>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</si>
  <si>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</si>
  <si>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</si>
  <si>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</si>
  <si>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</si>
  <si>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</si>
  <si>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</si>
  <si>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</si>
  <si>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</si>
  <si>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</si>
  <si>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</si>
  <si>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</si>
  <si>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</si>
  <si>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</si>
  <si>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</si>
  <si>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</si>
  <si>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</si>
  <si>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</si>
  <si>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</si>
  <si>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</si>
  <si>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</si>
  <si>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</si>
  <si>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</si>
  <si>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</si>
  <si>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</si>
  <si>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</si>
  <si>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</si>
  <si>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</si>
  <si>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</si>
  <si>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</si>
  <si>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</si>
  <si>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</si>
  <si>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</si>
  <si>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</si>
  <si>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</si>
  <si>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</si>
  <si>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</si>
  <si>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</si>
  <si>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</si>
  <si>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</si>
  <si>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</si>
  <si>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</si>
  <si>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</si>
  <si>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</si>
  <si>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</si>
  <si>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</si>
  <si>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</si>
  <si>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</si>
  <si>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</si>
  <si>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</si>
  <si>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</si>
  <si>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</si>
  <si>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</si>
  <si>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</si>
  <si>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</si>
  <si>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</si>
  <si>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</si>
  <si>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</si>
  <si>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</si>
  <si>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</si>
  <si>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</si>
  <si>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</si>
  <si>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</si>
  <si>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</si>
  <si>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</si>
  <si>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</si>
  <si>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</si>
  <si>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</si>
  <si>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</si>
  <si>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</si>
  <si>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</si>
  <si>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</si>
  <si>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</si>
  <si>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</si>
  <si>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</si>
  <si>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</si>
  <si>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</si>
  <si>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</si>
  <si>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</si>
  <si>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</si>
  <si>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</si>
  <si>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</si>
  <si>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</si>
  <si>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</si>
  <si>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</si>
  <si>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</si>
  <si>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</si>
  <si>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</si>
  <si>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</si>
  <si>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</si>
  <si>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</si>
  <si>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</si>
  <si>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</si>
  <si>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</si>
  <si>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</si>
  <si>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</si>
  <si>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</si>
  <si>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</si>
  <si>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</si>
  <si>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</si>
  <si>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</si>
  <si>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</si>
  <si>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</si>
  <si>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</si>
  <si>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</si>
  <si>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</si>
  <si>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</si>
  <si>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</si>
  <si>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</si>
  <si>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</si>
  <si>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</si>
  <si>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</si>
  <si>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</si>
  <si>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</si>
  <si>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</si>
  <si>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</si>
  <si>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</si>
  <si>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</si>
  <si>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</si>
  <si>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</si>
  <si>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</si>
  <si>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</si>
  <si>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</si>
  <si>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</si>
  <si>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</si>
  <si>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</si>
  <si>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</si>
  <si>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</si>
  <si>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</si>
  <si>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</si>
  <si>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</si>
  <si>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</si>
  <si>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</si>
  <si>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</si>
  <si>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</si>
  <si>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</si>
  <si>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</si>
  <si>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</si>
  <si>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</si>
  <si>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</si>
  <si>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</si>
  <si>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</si>
  <si>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</si>
  <si>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</si>
  <si>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</si>
  <si>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</si>
  <si>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</si>
  <si>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</si>
  <si>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</si>
  <si>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</si>
  <si>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</si>
  <si>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</si>
  <si>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</si>
  <si>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</si>
  <si>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</si>
  <si>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</si>
  <si>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</si>
  <si>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</si>
  <si>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</si>
  <si>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</si>
  <si>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</si>
  <si>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</si>
  <si>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</si>
  <si>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</si>
  <si>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</si>
  <si>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</si>
  <si>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</si>
  <si>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</si>
  <si>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</si>
  <si>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</si>
  <si>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</si>
  <si>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</si>
  <si>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</si>
  <si>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</si>
  <si>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</si>
  <si>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</si>
  <si>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</si>
  <si>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</si>
  <si>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</si>
  <si>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</si>
  <si>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</si>
  <si>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</si>
  <si>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</si>
  <si>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</si>
  <si>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</si>
  <si>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</si>
  <si>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</si>
  <si>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</si>
  <si>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</si>
  <si>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</si>
  <si>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</si>
  <si>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</si>
  <si>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</si>
  <si>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</si>
  <si>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</si>
  <si>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</si>
  <si>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</si>
  <si>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</si>
  <si>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</si>
  <si>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</si>
  <si>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</si>
  <si>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</si>
  <si>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</si>
  <si>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</si>
  <si>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</si>
  <si>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</si>
  <si>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</si>
  <si>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</si>
  <si>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</si>
  <si>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</si>
  <si>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</si>
  <si>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</si>
  <si>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</si>
  <si>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</si>
  <si>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</si>
  <si>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</si>
  <si>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</si>
  <si>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</si>
  <si>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</si>
  <si>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</si>
  <si>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</si>
  <si>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</si>
  <si>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</si>
  <si>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</si>
  <si>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</si>
  <si>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</si>
  <si>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</si>
  <si>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</si>
  <si>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</si>
  <si>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</si>
  <si>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</si>
  <si>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</si>
  <si>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</si>
  <si>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</si>
  <si>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</si>
  <si>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</si>
  <si>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</si>
  <si>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</si>
  <si>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</si>
  <si>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</si>
  <si>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</si>
  <si>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</si>
  <si>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</si>
  <si>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</si>
  <si>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</si>
  <si>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</si>
  <si>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</si>
  <si>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</si>
  <si>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</si>
  <si>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</si>
  <si>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</si>
  <si>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</si>
  <si>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</si>
  <si>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</si>
  <si>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</si>
  <si>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</si>
  <si>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</si>
  <si>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</si>
  <si>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</si>
  <si>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</si>
  <si>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</si>
  <si>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</si>
  <si>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</si>
  <si>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</si>
  <si>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</si>
  <si>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</si>
  <si>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</si>
  <si>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</si>
  <si>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</si>
  <si>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</si>
  <si>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</si>
  <si>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</si>
  <si>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</si>
  <si>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</si>
  <si>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</si>
  <si>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</si>
  <si>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</si>
  <si>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</si>
  <si>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</si>
  <si>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</si>
  <si>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</si>
  <si>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</si>
  <si>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</si>
  <si>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</si>
  <si>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</si>
  <si>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</si>
  <si>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</si>
  <si>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</si>
  <si>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</si>
  <si>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</si>
  <si>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</si>
  <si>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</si>
  <si>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</si>
  <si>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</si>
  <si>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</si>
  <si>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</si>
  <si>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</si>
  <si>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</si>
  <si>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</si>
  <si>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</si>
  <si>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</si>
  <si>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</si>
  <si>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</si>
  <si>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</si>
  <si>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</si>
  <si>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</si>
  <si>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</si>
  <si>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</si>
  <si>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</si>
  <si>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</si>
  <si>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</si>
  <si>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</si>
  <si>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</si>
  <si>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</si>
  <si>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</si>
  <si>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</si>
  <si>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</si>
  <si>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</si>
  <si>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</si>
  <si>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</si>
  <si>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</si>
  <si>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</si>
  <si>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</si>
  <si>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</si>
  <si>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</si>
  <si>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</si>
  <si>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</si>
  <si>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</si>
  <si>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</si>
  <si>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</si>
  <si>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</si>
  <si>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</si>
  <si>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</si>
  <si>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</si>
  <si>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</si>
  <si>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</si>
  <si>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</si>
  <si>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</si>
  <si>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</si>
  <si>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</si>
  <si>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</si>
  <si>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</si>
  <si>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</si>
  <si>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</si>
  <si>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</si>
  <si>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</si>
  <si>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</si>
  <si>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</si>
  <si>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</si>
  <si>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</si>
  <si>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</si>
  <si>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</si>
  <si>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</si>
  <si>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</si>
  <si>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</si>
  <si>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</si>
  <si>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</si>
  <si>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</si>
  <si>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</si>
  <si>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</si>
  <si>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</si>
  <si>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</si>
  <si>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</si>
  <si>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</si>
  <si>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</si>
  <si>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</si>
  <si>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</si>
  <si>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</si>
  <si>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</si>
  <si>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</si>
  <si>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</si>
  <si>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</si>
  <si>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</si>
  <si>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</si>
  <si>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</si>
  <si>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</si>
  <si>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</si>
  <si>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</si>
  <si>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</si>
  <si>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</si>
  <si>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</si>
  <si>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</si>
  <si>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</si>
  <si>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</si>
  <si>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</si>
  <si>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</si>
  <si>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</si>
  <si>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</si>
  <si>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</si>
  <si>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</si>
  <si>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</si>
  <si>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</si>
  <si>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</si>
  <si>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</si>
  <si>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</si>
  <si>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</si>
  <si>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</si>
  <si>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</si>
  <si>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</si>
  <si>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</si>
  <si>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</si>
  <si>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</si>
  <si>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</si>
  <si>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</si>
  <si>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</si>
  <si>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</si>
  <si>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</si>
  <si>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</si>
  <si>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</si>
  <si>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</si>
  <si>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</si>
  <si>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</si>
  <si>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</si>
  <si>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</si>
  <si>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</si>
  <si>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</si>
  <si>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</si>
  <si>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</si>
  <si>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</si>
  <si>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</si>
  <si>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</si>
  <si>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</si>
  <si>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</si>
  <si>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</si>
  <si>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</si>
  <si>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</si>
  <si>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</si>
  <si>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</si>
  <si>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</si>
  <si>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</si>
  <si>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</si>
  <si>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</si>
  <si>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</si>
  <si>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</si>
  <si>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</si>
  <si>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</si>
  <si>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</si>
  <si>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</si>
  <si>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</si>
  <si>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</si>
  <si>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</si>
  <si>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</si>
  <si>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</si>
  <si>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</si>
  <si>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</si>
  <si>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</si>
  <si>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</si>
  <si>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</si>
  <si>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</si>
  <si>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</si>
  <si>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</si>
  <si>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</si>
  <si>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</si>
  <si>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</si>
  <si>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</si>
  <si>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</si>
  <si>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</si>
  <si>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</si>
  <si>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</si>
  <si>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</si>
  <si>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</si>
  <si>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</si>
  <si>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</si>
  <si>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</si>
  <si>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</si>
  <si>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</si>
  <si>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</si>
  <si>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</si>
  <si>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</si>
  <si>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</si>
  <si>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</si>
  <si>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</si>
  <si>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</si>
  <si>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</si>
  <si>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</si>
  <si>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</si>
  <si>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</si>
  <si>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</si>
  <si>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</si>
  <si>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</si>
  <si>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</si>
  <si>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</si>
  <si>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</si>
  <si>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</si>
  <si>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</si>
  <si>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</si>
  <si>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</si>
  <si>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</si>
  <si>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</si>
  <si>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</si>
  <si>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</si>
  <si>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</si>
  <si>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</si>
  <si>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</si>
  <si>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</si>
  <si>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</si>
  <si>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</si>
  <si>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</si>
  <si>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</si>
  <si>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</si>
  <si>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</si>
  <si>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</si>
  <si>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</si>
  <si>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</si>
  <si>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</si>
  <si>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</si>
  <si>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</si>
  <si>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</si>
  <si>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</si>
  <si>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</si>
  <si>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</si>
  <si>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</si>
  <si>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</si>
  <si>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</si>
  <si>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</si>
  <si>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</si>
  <si>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</si>
  <si>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</si>
  <si>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</si>
  <si>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</si>
  <si>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</si>
  <si>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</si>
  <si>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</si>
  <si>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</si>
  <si>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</si>
  <si>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</si>
  <si>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</si>
  <si>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</si>
  <si>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</si>
  <si>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</si>
  <si>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</si>
  <si>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</si>
  <si>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</si>
  <si>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</si>
  <si>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</si>
  <si>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</si>
  <si>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</si>
  <si>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</si>
  <si>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</si>
  <si>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</si>
  <si>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</si>
  <si>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</si>
  <si>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</si>
  <si>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</si>
  <si>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</si>
  <si>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</si>
  <si>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</si>
  <si>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</si>
  <si>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</si>
  <si>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</si>
  <si>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</si>
  <si>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</si>
  <si>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</si>
  <si>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</si>
  <si>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</si>
  <si>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</si>
  <si>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</si>
  <si>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</si>
  <si>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</si>
  <si>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</si>
  <si>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</si>
  <si>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</si>
  <si>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</si>
  <si>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</si>
  <si>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</si>
  <si>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</si>
  <si>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</si>
  <si>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</si>
  <si>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</si>
  <si>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</si>
  <si>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</si>
  <si>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</si>
  <si>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</si>
  <si>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</si>
  <si>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</si>
  <si>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</si>
  <si>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</si>
  <si>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</si>
  <si>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</si>
  <si>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</si>
  <si>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</si>
  <si>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</si>
  <si>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</si>
  <si>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</si>
  <si>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</si>
  <si>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</si>
  <si>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</si>
  <si>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</si>
  <si>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</si>
  <si>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</si>
  <si>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</si>
  <si>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</si>
  <si>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</si>
  <si>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</si>
  <si>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</si>
  <si>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</si>
  <si>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</si>
  <si>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</si>
  <si>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</si>
  <si>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</si>
  <si>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</si>
  <si>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</si>
  <si>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</si>
  <si>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</si>
  <si>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</si>
  <si>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</si>
  <si>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</si>
  <si>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</si>
  <si>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</si>
  <si>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</si>
  <si>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</si>
  <si>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</si>
  <si>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</si>
  <si>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</si>
  <si>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</si>
  <si>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</si>
  <si>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</si>
  <si>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</si>
  <si>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</si>
  <si>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</si>
  <si>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</si>
  <si>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</si>
  <si>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</si>
  <si>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</si>
  <si>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</si>
  <si>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</si>
  <si>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</si>
  <si>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</si>
  <si>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</si>
  <si>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</si>
  <si>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</si>
  <si>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</si>
  <si>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</si>
  <si>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</si>
  <si>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</si>
  <si>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</si>
  <si>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</si>
  <si>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</si>
  <si>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</si>
  <si>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</si>
  <si>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</si>
  <si>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</si>
  <si>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</si>
  <si>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</si>
  <si>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</si>
  <si>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</si>
  <si>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</si>
  <si>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</si>
  <si>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</si>
  <si>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</si>
  <si>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</si>
  <si>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</si>
  <si>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</si>
  <si>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</si>
  <si>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</si>
  <si>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</si>
  <si>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</si>
  <si>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</si>
  <si>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</si>
  <si>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</si>
  <si>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</si>
  <si>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</si>
  <si>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</si>
  <si>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</si>
  <si>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</si>
  <si>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</si>
  <si>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</si>
  <si>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</si>
  <si>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</si>
  <si>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</si>
  <si>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</si>
  <si>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</si>
  <si>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</si>
  <si>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</si>
  <si>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</si>
  <si>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</si>
  <si>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</si>
  <si>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</si>
  <si>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</si>
  <si>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</si>
  <si>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</si>
  <si>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</si>
  <si>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</si>
  <si>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</si>
  <si>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</si>
  <si>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</si>
  <si>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</si>
  <si>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</si>
  <si>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</si>
  <si>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</si>
  <si>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</si>
  <si>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</si>
  <si>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</si>
  <si>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</si>
  <si>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</si>
  <si>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</si>
  <si>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</si>
  <si>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</si>
  <si>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</si>
  <si>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</si>
  <si>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</si>
  <si>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</si>
  <si>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</si>
  <si>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</si>
  <si>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</si>
  <si>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</si>
  <si>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</si>
  <si>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</si>
  <si>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</si>
  <si>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</si>
  <si>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</si>
  <si>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</si>
  <si>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</si>
  <si>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</si>
  <si>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</si>
  <si>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</si>
  <si>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</si>
  <si>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</si>
  <si>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</si>
  <si>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</si>
  <si>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</si>
  <si>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</si>
  <si>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</si>
  <si>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</si>
  <si>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</si>
  <si>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</si>
  <si>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</si>
  <si>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</si>
  <si>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</si>
  <si>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</si>
  <si>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</si>
  <si>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</si>
  <si>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</si>
  <si>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</si>
  <si>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</si>
  <si>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</si>
  <si>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</si>
  <si>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</si>
  <si>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</si>
  <si>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</si>
  <si>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</si>
  <si>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</si>
  <si>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</si>
  <si>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</si>
  <si>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</si>
  <si>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</si>
  <si>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</si>
  <si>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</si>
  <si>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</si>
  <si>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</si>
  <si>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</si>
  <si>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</si>
  <si>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</si>
  <si>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</si>
  <si>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</si>
  <si>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</si>
  <si>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</si>
  <si>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</si>
  <si>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</si>
  <si>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</si>
  <si>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</si>
  <si>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</si>
  <si>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</si>
  <si>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</si>
  <si>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</si>
  <si>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</si>
  <si>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</si>
  <si>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</si>
  <si>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</si>
  <si>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</si>
  <si>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</si>
  <si>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</si>
  <si>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</si>
  <si>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</si>
  <si>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</si>
  <si>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</si>
  <si>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</si>
  <si>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</si>
  <si>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</si>
  <si>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</si>
  <si>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</si>
  <si>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</si>
  <si>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</si>
  <si>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</si>
  <si>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</si>
  <si>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</si>
  <si>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</si>
  <si>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</si>
  <si>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</si>
  <si>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</si>
  <si>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</si>
  <si>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</si>
  <si>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</si>
  <si>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</si>
  <si>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</si>
  <si>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</si>
  <si>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</si>
  <si>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</si>
  <si>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</si>
  <si>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</si>
  <si>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</si>
  <si>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</si>
  <si>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</si>
  <si>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</si>
  <si>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</si>
  <si>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</si>
  <si>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</si>
  <si>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</si>
  <si>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</si>
  <si>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</si>
  <si>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</si>
  <si>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</si>
  <si>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</si>
  <si>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</si>
  <si>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</si>
  <si>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</si>
  <si>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</si>
  <si>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</si>
  <si>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</si>
  <si>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</si>
  <si>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</si>
  <si>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</si>
  <si>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</si>
  <si>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</si>
  <si>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</si>
  <si>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</si>
  <si>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</si>
  <si>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</si>
  <si>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</si>
  <si>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</si>
  <si>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</si>
  <si>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</si>
  <si>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</si>
  <si>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</si>
  <si>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</si>
  <si>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</si>
  <si>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</si>
  <si>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</si>
  <si>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</si>
  <si>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</si>
  <si>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</si>
  <si>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</si>
  <si>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</si>
  <si>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</si>
  <si>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</si>
  <si>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</si>
  <si>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</si>
  <si>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</si>
  <si>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</si>
  <si>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</si>
  <si>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</si>
  <si>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</si>
  <si>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</si>
  <si>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</si>
  <si>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</si>
  <si>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</si>
  <si>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</si>
  <si>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</si>
  <si>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</si>
  <si>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</si>
  <si>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</si>
  <si>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</si>
  <si>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</si>
  <si>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</si>
  <si>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</si>
  <si>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</si>
  <si>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</si>
  <si>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</si>
  <si>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</si>
  <si>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</si>
  <si>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</si>
  <si>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</si>
  <si>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</si>
  <si>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</si>
  <si>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</si>
  <si>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</si>
  <si>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</si>
  <si>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</si>
  <si>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</si>
  <si>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</si>
  <si>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</si>
  <si>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</si>
  <si>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</si>
  <si>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</si>
  <si>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</si>
  <si>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</si>
  <si>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</si>
  <si>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</si>
  <si>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</si>
  <si>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</si>
  <si>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</si>
  <si>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</si>
  <si>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</si>
  <si>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</si>
  <si>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</si>
  <si>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</si>
  <si>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</si>
  <si>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</si>
  <si>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</si>
  <si>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</si>
  <si>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</si>
  <si>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</si>
  <si>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</si>
  <si>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</si>
  <si>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</si>
  <si>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</si>
  <si>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</si>
  <si>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</si>
  <si>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</si>
  <si>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</si>
  <si>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</si>
  <si>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</si>
  <si>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</si>
  <si>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</si>
  <si>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</si>
  <si>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</si>
  <si>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</si>
  <si>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</si>
  <si>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</si>
  <si>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</si>
  <si>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</si>
  <si>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</si>
  <si>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</si>
  <si>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</si>
  <si>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</si>
  <si>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</si>
  <si>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</si>
  <si>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</si>
  <si>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</si>
  <si>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</si>
  <si>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</si>
  <si>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</si>
  <si>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</si>
  <si>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</si>
  <si>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</si>
  <si>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</si>
  <si>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</si>
  <si>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</si>
  <si>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</si>
  <si>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</si>
  <si>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</si>
  <si>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</si>
  <si>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</si>
  <si>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</si>
  <si>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</si>
  <si>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</si>
  <si>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</si>
  <si>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</si>
  <si>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</si>
  <si>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</si>
  <si>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</si>
  <si>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</si>
  <si>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</si>
  <si>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</si>
  <si>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</si>
  <si>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</si>
  <si>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</si>
  <si>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</si>
  <si>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</si>
  <si>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</si>
  <si>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</si>
  <si>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</si>
  <si>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</si>
  <si>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</si>
  <si>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</si>
  <si>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</si>
  <si>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</si>
  <si>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</si>
  <si>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</si>
  <si>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</si>
  <si>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</si>
  <si>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</si>
  <si>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</si>
  <si>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</si>
  <si>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</si>
  <si>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</si>
  <si>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</si>
  <si>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</si>
  <si>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</si>
  <si>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</si>
  <si>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</si>
  <si>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</si>
  <si>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</si>
  <si>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</si>
  <si>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</si>
  <si>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</si>
  <si>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</si>
  <si>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</si>
  <si>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</si>
  <si>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</si>
  <si>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</si>
  <si>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</si>
  <si>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</si>
  <si>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</si>
  <si>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</si>
  <si>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</si>
  <si>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</si>
  <si>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</si>
  <si>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</si>
  <si>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</si>
  <si>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</si>
  <si>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</si>
  <si>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</si>
  <si>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</si>
  <si>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</si>
  <si>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</si>
  <si>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</si>
  <si>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</si>
  <si>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</si>
  <si>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</si>
  <si>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</si>
  <si>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</si>
  <si>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</si>
  <si>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</si>
  <si>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</si>
  <si>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</si>
  <si>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</si>
  <si>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</si>
  <si>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</si>
  <si>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</si>
  <si>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</si>
  <si>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</si>
  <si>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</si>
  <si>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</si>
  <si>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</si>
  <si>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</si>
  <si>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</si>
  <si>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</si>
  <si>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</si>
  <si>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</si>
  <si>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</si>
  <si>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</si>
  <si>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</si>
  <si>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</si>
  <si>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</si>
  <si>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</si>
  <si>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</si>
  <si>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</si>
  <si>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</si>
  <si>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</si>
  <si>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</si>
  <si>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</si>
  <si>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</si>
  <si>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</si>
  <si>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</si>
  <si>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</si>
  <si>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</si>
  <si>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</si>
  <si>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</si>
  <si>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</si>
  <si>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</si>
  <si>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</si>
  <si>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</si>
  <si>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</si>
  <si>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</si>
  <si>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</si>
  <si>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</si>
  <si>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</si>
  <si>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</si>
  <si>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</si>
  <si>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</si>
  <si>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</si>
  <si>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</si>
  <si>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</si>
  <si>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</si>
  <si>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</si>
  <si>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</si>
  <si>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</si>
  <si>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</si>
  <si>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</si>
  <si>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</si>
  <si>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</si>
  <si>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</si>
  <si>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</si>
  <si>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</si>
  <si>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</si>
  <si>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</si>
  <si>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</si>
  <si>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</si>
  <si>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</si>
  <si>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</si>
  <si>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</si>
  <si>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</si>
  <si>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</si>
  <si>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</si>
  <si>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</si>
  <si>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</si>
  <si>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</si>
  <si>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</si>
  <si>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</si>
  <si>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</si>
  <si>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</si>
  <si>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</si>
  <si>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</si>
  <si>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</si>
  <si>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</si>
  <si>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</si>
  <si>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</si>
  <si>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</si>
  <si>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</si>
  <si>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</si>
  <si>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</si>
  <si>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</si>
  <si>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</si>
  <si>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</si>
  <si>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</si>
  <si>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</si>
  <si>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</si>
  <si>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</si>
  <si>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</si>
  <si>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</si>
  <si>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</si>
  <si>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</si>
  <si>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</si>
  <si>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</si>
  <si>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</si>
  <si>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</si>
  <si>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</si>
  <si>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</si>
  <si>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</si>
  <si>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</si>
  <si>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</si>
  <si>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</si>
  <si>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</si>
  <si>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</si>
  <si>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</si>
  <si>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</si>
  <si>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</si>
  <si>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</si>
  <si>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</si>
  <si>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</si>
  <si>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</si>
  <si>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</si>
  <si>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</si>
  <si>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</si>
  <si>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</si>
  <si>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</si>
  <si>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</si>
  <si>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</si>
  <si>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</si>
  <si>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</si>
  <si>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</si>
  <si>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</si>
  <si>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</si>
  <si>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</si>
  <si>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</si>
  <si>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</si>
  <si>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</si>
  <si>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</si>
  <si>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</si>
  <si>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</si>
  <si>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</si>
  <si>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</si>
  <si>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</si>
  <si>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</si>
  <si>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</si>
  <si>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</si>
  <si>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</si>
  <si>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</si>
  <si>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</si>
  <si>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</si>
  <si>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</si>
  <si>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</si>
  <si>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</si>
  <si>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</si>
  <si>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</si>
  <si>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</si>
  <si>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</si>
  <si>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</si>
  <si>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</si>
  <si>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</si>
  <si>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</si>
  <si>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</si>
  <si>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</si>
  <si>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</si>
  <si>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</si>
  <si>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</si>
  <si>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</si>
  <si>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</si>
  <si>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</si>
  <si>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</si>
  <si>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</si>
  <si>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</si>
  <si>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</si>
  <si>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</si>
  <si>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</si>
  <si>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</si>
  <si>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</si>
  <si>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</si>
  <si>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</si>
  <si>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</si>
  <si>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</si>
  <si>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</si>
  <si>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</si>
  <si>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</si>
  <si>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</si>
  <si>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</si>
  <si>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</si>
  <si>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</si>
  <si>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</si>
  <si>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</si>
  <si>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</si>
  <si>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</si>
  <si>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</si>
  <si>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</si>
  <si>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</si>
  <si>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</si>
  <si>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</si>
  <si>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</si>
  <si>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</si>
  <si>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</si>
  <si>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</si>
  <si>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</si>
  <si>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</si>
  <si>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</si>
  <si>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</si>
  <si>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</si>
  <si>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</si>
  <si>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</si>
  <si>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</si>
  <si>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</si>
  <si>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</si>
  <si>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</si>
  <si>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</si>
  <si>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</si>
  <si>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</si>
  <si>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</si>
  <si>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</si>
  <si>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</si>
  <si>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</si>
  <si>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</si>
  <si>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</si>
  <si>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</si>
  <si>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</si>
  <si>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</si>
  <si>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</si>
  <si>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</si>
  <si>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</si>
  <si>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</si>
  <si>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</si>
  <si>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</si>
  <si>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</si>
  <si>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</si>
  <si>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</si>
  <si>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</si>
  <si>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</si>
  <si>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</si>
  <si>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</si>
  <si>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</si>
  <si>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</si>
  <si>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</si>
  <si>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</si>
  <si>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</si>
  <si>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</si>
  <si>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</si>
  <si>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</si>
  <si>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</si>
  <si>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</si>
  <si>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</si>
  <si>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</si>
  <si>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</si>
  <si>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</si>
  <si>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</si>
  <si>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</si>
  <si>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</si>
  <si>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</si>
  <si>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</si>
  <si>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</si>
  <si>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</si>
  <si>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</si>
  <si>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</si>
  <si>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</si>
  <si>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</si>
  <si>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</si>
  <si>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</si>
  <si>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</si>
  <si>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</si>
  <si>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</si>
  <si>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</si>
  <si>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</si>
  <si>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</si>
  <si>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</si>
  <si>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</si>
  <si>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</si>
  <si>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</si>
  <si>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</si>
  <si>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</si>
  <si>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</si>
  <si>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</si>
  <si>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</si>
  <si>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</si>
  <si>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</si>
  <si>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</si>
  <si>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</si>
  <si>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</si>
  <si>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</si>
  <si>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</si>
  <si>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</si>
  <si>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</si>
  <si>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</si>
  <si>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</si>
  <si>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</si>
  <si>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</si>
  <si>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</si>
  <si>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</si>
  <si>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</si>
  <si>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</si>
  <si>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</si>
  <si>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</si>
  <si>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</si>
  <si>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</si>
  <si>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</si>
  <si>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</si>
  <si>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</si>
  <si>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</si>
  <si>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</si>
  <si>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</si>
  <si>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</si>
  <si>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</si>
  <si>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</si>
  <si>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</si>
  <si>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</si>
  <si>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</si>
  <si>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</si>
  <si>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</si>
  <si>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</si>
  <si>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</si>
  <si>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</si>
  <si>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</si>
  <si>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</si>
  <si>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</si>
  <si>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</si>
  <si>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</si>
  <si>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</si>
  <si>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</si>
  <si>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</si>
  <si>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</si>
  <si>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</si>
  <si>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</si>
  <si>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</si>
  <si>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</si>
  <si>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</si>
  <si>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</si>
  <si>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</si>
  <si>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</si>
  <si>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</si>
  <si>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</si>
  <si>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</si>
  <si>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</si>
  <si>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</si>
  <si>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</si>
  <si>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</si>
  <si>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</si>
  <si>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</si>
  <si>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</si>
  <si>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</si>
  <si>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</si>
  <si>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</si>
  <si>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</si>
  <si>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</si>
  <si>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</si>
  <si>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</si>
  <si>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</si>
  <si>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</si>
  <si>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</si>
  <si>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</si>
  <si>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</si>
  <si>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</si>
  <si>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</si>
  <si>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</si>
  <si>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</si>
  <si>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</si>
  <si>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</si>
  <si>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</si>
  <si>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</si>
  <si>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</si>
  <si>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</si>
  <si>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</si>
  <si>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</si>
  <si>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</si>
  <si>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</si>
  <si>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</si>
  <si>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</si>
  <si>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</si>
  <si>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</si>
  <si>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</si>
  <si>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</si>
  <si>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</si>
  <si>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</si>
  <si>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</si>
  <si>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</si>
  <si>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</si>
  <si>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</si>
  <si>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</si>
  <si>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</si>
  <si>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</si>
  <si>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</si>
  <si>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</si>
  <si>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</si>
  <si>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</si>
  <si>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</si>
  <si>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</si>
  <si>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</si>
  <si>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</si>
  <si>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</si>
  <si>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</si>
  <si>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</si>
  <si>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</si>
  <si>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</si>
  <si>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</si>
  <si>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</si>
  <si>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</si>
  <si>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</si>
  <si>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</si>
  <si>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</si>
  <si>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</si>
  <si>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</si>
  <si>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</si>
  <si>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</si>
  <si>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</si>
  <si>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</si>
  <si>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</si>
  <si>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</si>
  <si>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</si>
  <si>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</si>
  <si>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</si>
  <si>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</si>
  <si>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</si>
  <si>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</si>
  <si>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</si>
  <si>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</si>
  <si>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</si>
  <si>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</si>
  <si>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</si>
  <si>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</si>
  <si>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</si>
  <si>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</si>
  <si>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</si>
  <si>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</si>
  <si>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</si>
  <si>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</si>
  <si>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</si>
  <si>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</si>
  <si>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</si>
  <si>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</si>
  <si>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</si>
  <si>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</si>
  <si>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</si>
  <si>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</si>
  <si>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</si>
  <si>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</si>
  <si>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</si>
  <si>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</si>
  <si>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</si>
  <si>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</si>
  <si>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</si>
  <si>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</si>
  <si>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</si>
  <si>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</si>
  <si>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</si>
  <si>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</si>
  <si>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</si>
  <si>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</si>
  <si>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</si>
  <si>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</si>
  <si>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</si>
  <si>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</si>
  <si>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</si>
  <si>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</si>
  <si>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</si>
  <si>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</si>
  <si>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</si>
  <si>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</si>
  <si>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</si>
  <si>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</si>
  <si>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</si>
  <si>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</si>
  <si>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</si>
  <si>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</si>
  <si>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</si>
  <si>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</si>
  <si>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</si>
  <si>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</si>
  <si>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</si>
  <si>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</si>
  <si>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</si>
  <si>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</si>
  <si>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</si>
  <si>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</si>
  <si>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</si>
  <si>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</si>
  <si>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</si>
  <si>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</si>
  <si>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</si>
  <si>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</si>
  <si>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</si>
  <si>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</si>
  <si>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</si>
  <si>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</si>
  <si>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</si>
  <si>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</si>
  <si>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</si>
  <si>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</si>
  <si>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</si>
  <si>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</si>
  <si>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</si>
  <si>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</si>
  <si>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</si>
  <si>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</si>
  <si>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</si>
  <si>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</si>
  <si>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</si>
  <si>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</si>
  <si>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</si>
  <si>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</si>
  <si>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</si>
  <si>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</si>
  <si>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</si>
  <si>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</si>
  <si>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</si>
  <si>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</si>
  <si>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</si>
  <si>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</si>
  <si>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</si>
  <si>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</si>
  <si>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</si>
  <si>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</si>
  <si>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</si>
  <si>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</si>
  <si>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</si>
  <si>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</si>
  <si>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</si>
  <si>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</si>
  <si>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</si>
  <si>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</si>
  <si>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</si>
  <si>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</si>
  <si>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</si>
  <si>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</si>
  <si>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</si>
  <si>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</si>
  <si>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</si>
  <si>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</si>
  <si>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</si>
  <si>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</si>
  <si>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</si>
  <si>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</si>
  <si>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</si>
  <si>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</si>
  <si>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</si>
  <si>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</si>
  <si>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</si>
  <si>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</si>
  <si>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</si>
  <si>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</si>
  <si>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</si>
  <si>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</si>
  <si>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</si>
  <si>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</si>
  <si>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</si>
  <si>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</si>
  <si>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</si>
  <si>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</si>
  <si>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</si>
  <si>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</si>
  <si>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</si>
  <si>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</si>
  <si>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</si>
  <si>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</si>
  <si>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</si>
  <si>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</si>
  <si>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</si>
  <si>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</si>
  <si>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</si>
  <si>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</si>
  <si>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</si>
  <si>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</si>
  <si>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</si>
  <si>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</si>
  <si>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</si>
  <si>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</si>
  <si>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</si>
  <si>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</si>
  <si>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</si>
  <si>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</si>
  <si>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</si>
  <si>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</si>
  <si>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</si>
  <si>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</si>
  <si>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</si>
  <si>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</si>
  <si>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</si>
  <si>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</si>
  <si>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</si>
  <si>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</si>
  <si>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</si>
  <si>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</si>
  <si>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</si>
  <si>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</si>
  <si>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</si>
  <si>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</si>
  <si>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</si>
  <si>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</si>
  <si>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</si>
  <si>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</si>
  <si>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</si>
  <si>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</si>
  <si>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</si>
  <si>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</si>
  <si>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</si>
  <si>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</si>
  <si>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</si>
  <si>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</si>
  <si>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</si>
  <si>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</si>
  <si>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</si>
  <si>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</si>
  <si>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</si>
  <si>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</si>
  <si>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</si>
  <si>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</si>
  <si>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</si>
  <si>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</si>
  <si>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</si>
  <si>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</si>
  <si>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</si>
  <si>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</si>
  <si>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</si>
  <si>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</si>
  <si>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</si>
  <si>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</si>
  <si>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</si>
  <si>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</si>
  <si>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</si>
  <si>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</si>
  <si>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</si>
  <si>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</si>
  <si>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</si>
  <si>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</si>
  <si>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</si>
  <si>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</si>
  <si>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</si>
  <si>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</si>
  <si>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</si>
  <si>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</si>
  <si>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</si>
  <si>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</si>
  <si>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</si>
  <si>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</si>
  <si>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</si>
  <si>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</si>
  <si>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</si>
  <si>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</si>
  <si>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</si>
  <si>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</si>
  <si>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</si>
  <si>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</si>
  <si>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</si>
  <si>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</si>
  <si>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</si>
  <si>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</si>
  <si>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</si>
  <si>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</si>
  <si>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</si>
  <si>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</si>
  <si>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</si>
  <si>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</si>
  <si>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</si>
  <si>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</si>
  <si>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</si>
  <si>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</si>
  <si>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</si>
  <si>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</si>
  <si>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</si>
  <si>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</si>
  <si>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</si>
  <si>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</si>
  <si>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</si>
  <si>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</si>
  <si>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</si>
  <si>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</si>
  <si>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</si>
  <si>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</si>
  <si>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</si>
  <si>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</si>
  <si>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</si>
  <si>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</si>
  <si>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</si>
  <si>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</si>
  <si>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</si>
  <si>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</si>
  <si>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</si>
  <si>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</si>
  <si>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</si>
  <si>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</si>
  <si>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</si>
  <si>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</si>
  <si>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</si>
  <si>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</si>
  <si>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</si>
  <si>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</si>
  <si>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</si>
  <si>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</si>
  <si>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</si>
  <si>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</si>
  <si>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</si>
  <si>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</si>
  <si>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</si>
  <si>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</si>
  <si>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</si>
  <si>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</si>
  <si>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</si>
  <si>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</si>
  <si>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</si>
  <si>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</si>
  <si>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</si>
  <si>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</si>
  <si>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</si>
  <si>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</si>
  <si>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</si>
  <si>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</si>
  <si>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</si>
  <si>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</si>
  <si>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</si>
  <si>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</si>
  <si>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</si>
  <si>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</si>
  <si>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</si>
  <si>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</si>
  <si>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</si>
  <si>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</si>
  <si>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</si>
  <si>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</si>
  <si>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</si>
  <si>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</si>
  <si>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</si>
  <si>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</si>
  <si>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</si>
  <si>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</si>
  <si>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</si>
  <si>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</si>
  <si>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</si>
  <si>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</si>
  <si>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</si>
  <si>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</si>
  <si>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</si>
  <si>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</si>
  <si>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</si>
  <si>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</si>
  <si>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</si>
  <si>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</si>
  <si>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</si>
  <si>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</si>
  <si>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</si>
  <si>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</si>
  <si>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</si>
  <si>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</si>
  <si>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</si>
  <si>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</si>
  <si>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</si>
  <si>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</si>
  <si>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</si>
  <si>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</si>
  <si>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</si>
  <si>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</si>
  <si>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</si>
  <si>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</si>
  <si>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</si>
  <si>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</si>
  <si>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</si>
  <si>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</si>
  <si>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</si>
  <si>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</si>
  <si>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</si>
  <si>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</si>
  <si>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</si>
  <si>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</si>
  <si>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</si>
  <si>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</si>
  <si>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</si>
  <si>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</si>
  <si>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</si>
  <si>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</si>
  <si>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</si>
  <si>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</si>
  <si>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</si>
  <si>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</si>
  <si>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</si>
  <si>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</si>
  <si>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</si>
  <si>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</si>
  <si>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</si>
  <si>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</si>
  <si>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</si>
  <si>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</si>
  <si>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</si>
  <si>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</si>
  <si>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</si>
  <si>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</si>
  <si>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</si>
  <si>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</si>
  <si>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</si>
  <si>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</si>
  <si>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</si>
  <si>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</si>
  <si>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</si>
  <si>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</si>
  <si>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</si>
  <si>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</si>
  <si>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</si>
  <si>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</si>
  <si>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</si>
  <si>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</si>
  <si>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</si>
  <si>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</si>
  <si>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</si>
  <si>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</si>
  <si>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</si>
  <si>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</si>
  <si>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</si>
  <si>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</si>
  <si>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</si>
  <si>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</si>
  <si>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</si>
  <si>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</si>
  <si>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</si>
  <si>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</si>
  <si>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</si>
  <si>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</si>
  <si>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</si>
  <si>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</si>
  <si>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</si>
  <si>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</si>
  <si>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</si>
  <si>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</si>
  <si>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</si>
  <si>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</si>
  <si>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</si>
  <si>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</si>
  <si>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</si>
  <si>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</si>
  <si>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</si>
  <si>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</si>
  <si>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</si>
  <si>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</si>
  <si>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</si>
  <si>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</si>
  <si>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</si>
  <si>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</si>
  <si>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</si>
  <si>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</si>
  <si>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</si>
  <si>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</si>
  <si>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</si>
  <si>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</si>
  <si>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</si>
  <si>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</si>
  <si>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</si>
  <si>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</si>
  <si>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</si>
  <si>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</si>
  <si>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</si>
  <si>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</si>
  <si>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</si>
  <si>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</si>
  <si>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</si>
  <si>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</si>
  <si>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</si>
  <si>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</si>
  <si>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</si>
  <si>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</si>
  <si>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</si>
  <si>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</si>
  <si>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</si>
  <si>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</si>
  <si>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</si>
  <si>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</si>
  <si>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</si>
  <si>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</si>
  <si>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</si>
  <si>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</si>
  <si>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</si>
  <si>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</si>
  <si>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</si>
  <si>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</si>
  <si>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</si>
  <si>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</si>
  <si>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</si>
  <si>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</si>
  <si>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</si>
  <si>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</si>
  <si>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</si>
  <si>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</si>
  <si>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</si>
  <si>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</si>
  <si>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</si>
  <si>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</si>
  <si>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</si>
  <si>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</si>
  <si>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</si>
  <si>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</si>
  <si>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</si>
  <si>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</si>
  <si>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</si>
  <si>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</si>
  <si>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</si>
  <si>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</si>
  <si>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</si>
  <si>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</si>
  <si>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</si>
  <si>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</si>
  <si>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</si>
  <si>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</si>
  <si>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</si>
  <si>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</si>
  <si>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</si>
  <si>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</si>
  <si>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</si>
  <si>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</si>
  <si>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</si>
  <si>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</si>
  <si>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</si>
  <si>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</si>
  <si>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</si>
  <si>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</si>
  <si>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</si>
  <si>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</si>
  <si>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</si>
  <si>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</si>
  <si>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</si>
  <si>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</si>
  <si>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</si>
  <si>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</si>
  <si>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</si>
  <si>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</si>
  <si>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</si>
  <si>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</si>
  <si>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</si>
  <si>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</si>
  <si>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</si>
  <si>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</si>
  <si>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</si>
  <si>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</si>
  <si>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</si>
  <si>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</si>
  <si>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</si>
  <si>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</si>
  <si>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</si>
  <si>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</si>
  <si>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</si>
  <si>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</si>
  <si>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</si>
  <si>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</si>
  <si>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</si>
  <si>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</si>
  <si>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</si>
  <si>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</si>
  <si>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</si>
  <si>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</si>
  <si>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</si>
  <si>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</si>
  <si>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</si>
  <si>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</si>
  <si>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</si>
  <si>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</si>
  <si>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</si>
  <si>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</si>
  <si>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</si>
  <si>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</si>
  <si>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</si>
  <si>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</si>
  <si>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</si>
  <si>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</si>
  <si>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</si>
  <si>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</si>
  <si>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</si>
  <si>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</si>
  <si>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</si>
  <si>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</si>
  <si>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</si>
  <si>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</si>
  <si>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</si>
  <si>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</si>
  <si>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</si>
  <si>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</si>
  <si>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</si>
  <si>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</si>
  <si>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</si>
  <si>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</si>
  <si>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</si>
  <si>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</si>
  <si>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</si>
  <si>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</si>
  <si>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</si>
  <si>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</si>
  <si>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</si>
  <si>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</si>
  <si>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</si>
  <si>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</si>
  <si>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</si>
  <si>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</si>
  <si>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</si>
  <si>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</si>
  <si>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</si>
  <si>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</si>
  <si>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</si>
  <si>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</si>
  <si>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</si>
  <si>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</si>
  <si>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</si>
  <si>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</si>
  <si>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</si>
  <si>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</si>
  <si>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</si>
  <si>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</si>
  <si>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</si>
  <si>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</si>
  <si>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</si>
  <si>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</si>
  <si>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</si>
  <si>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</si>
  <si>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</si>
  <si>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</si>
  <si>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</si>
  <si>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</si>
  <si>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</si>
  <si>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</si>
  <si>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</si>
  <si>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</si>
  <si>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</si>
  <si>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</si>
  <si>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</si>
  <si>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</si>
  <si>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</si>
  <si>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</si>
  <si>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</si>
  <si>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</si>
  <si>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</si>
  <si>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</si>
  <si>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</si>
  <si>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</si>
  <si>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</si>
  <si>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</si>
  <si>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</si>
  <si>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</si>
  <si>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</si>
  <si>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</si>
  <si>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</si>
  <si>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</si>
  <si>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</si>
  <si>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</si>
  <si>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</si>
  <si>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</si>
  <si>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</si>
  <si>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</si>
  <si>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</si>
  <si>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</si>
  <si>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</si>
  <si>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</si>
  <si>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</si>
  <si>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</si>
  <si>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</si>
  <si>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</si>
  <si>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</si>
  <si>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</si>
  <si>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</si>
  <si>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</si>
  <si>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</si>
  <si>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</si>
  <si>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</si>
  <si>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</si>
  <si>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</si>
  <si>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</si>
  <si>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</si>
  <si>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</si>
  <si>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</si>
  <si>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</si>
  <si>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</si>
  <si>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</si>
  <si>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</si>
  <si>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</si>
  <si>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</si>
  <si>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</si>
  <si>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</si>
  <si>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</si>
  <si>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</si>
  <si>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</si>
  <si>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</si>
  <si>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</si>
  <si>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</si>
  <si>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</si>
  <si>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</si>
  <si>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</si>
  <si>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</si>
  <si>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</si>
  <si>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</si>
  <si>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</si>
  <si>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</si>
  <si>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</si>
  <si>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</si>
  <si>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</si>
  <si>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</si>
  <si>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</si>
  <si>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</si>
  <si>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</si>
  <si>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</si>
  <si>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</si>
  <si>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</si>
  <si>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</si>
  <si>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</si>
  <si>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</si>
  <si>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</si>
  <si>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</si>
  <si>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</si>
  <si>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</si>
  <si>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</si>
  <si>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</si>
  <si>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</si>
  <si>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</si>
  <si>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</si>
  <si>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</si>
  <si>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</si>
  <si>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</si>
  <si>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</si>
  <si>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</si>
  <si>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</si>
  <si>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</si>
  <si>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</si>
  <si>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</si>
  <si>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</si>
  <si>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</si>
  <si>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</si>
  <si>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</si>
  <si>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</si>
  <si>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</si>
  <si>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</si>
  <si>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</si>
  <si>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</si>
  <si>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</si>
  <si>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</si>
  <si>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</si>
  <si>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</si>
  <si>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</si>
  <si>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</si>
  <si>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</si>
  <si>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</si>
  <si>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</si>
  <si>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</si>
  <si>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</si>
  <si>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</si>
  <si>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</si>
  <si>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</si>
  <si>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</si>
  <si>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</si>
  <si>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</si>
  <si>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</si>
  <si>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</si>
  <si>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</si>
  <si>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</si>
  <si>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</si>
  <si>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</si>
  <si>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</si>
  <si>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</si>
  <si>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</si>
  <si>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</si>
  <si>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</si>
  <si>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</si>
  <si>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</si>
  <si>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</si>
  <si>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</si>
  <si>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</si>
  <si>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</si>
  <si>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</si>
  <si>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</si>
  <si>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</si>
  <si>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</si>
  <si>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</si>
  <si>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</si>
  <si>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</si>
  <si>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</si>
  <si>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</si>
  <si>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</si>
  <si>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</si>
  <si>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</si>
  <si>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</si>
  <si>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</si>
  <si>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</si>
  <si>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</si>
  <si>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</si>
  <si>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</si>
  <si>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</si>
  <si>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</si>
  <si>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</si>
  <si>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</si>
  <si>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</si>
  <si>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</si>
  <si>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</si>
  <si>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</si>
  <si>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</si>
  <si>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</si>
  <si>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</si>
  <si>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</si>
  <si>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</si>
  <si>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</si>
  <si>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</si>
  <si>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</si>
  <si>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</si>
  <si>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</si>
  <si>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</si>
  <si>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</si>
  <si>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</si>
  <si>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</si>
  <si>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</si>
  <si>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</si>
  <si>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</si>
  <si>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</si>
  <si>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</si>
  <si>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</si>
  <si>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</si>
  <si>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</si>
  <si>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</si>
  <si>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</si>
  <si>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</si>
  <si>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</si>
  <si>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</si>
  <si>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</si>
  <si>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</si>
  <si>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</si>
  <si>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</si>
  <si>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</si>
  <si>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</si>
  <si>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</si>
  <si>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</si>
  <si>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</si>
  <si>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</si>
  <si>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</si>
  <si>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</si>
  <si>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</si>
  <si>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</si>
  <si>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</si>
  <si>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</si>
  <si>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</si>
  <si>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</si>
  <si>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</si>
  <si>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</si>
  <si>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</si>
  <si>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</si>
  <si>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</si>
  <si>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</si>
  <si>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</si>
  <si>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</si>
  <si>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</si>
  <si>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</si>
  <si>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</si>
  <si>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</si>
  <si>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</si>
  <si>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</si>
  <si>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</si>
  <si>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</si>
  <si>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</si>
  <si>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</si>
  <si>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</si>
  <si>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</si>
  <si>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</si>
  <si>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</si>
  <si>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</si>
  <si>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</si>
  <si>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</si>
  <si>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</si>
  <si>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</si>
  <si>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</si>
  <si>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</si>
  <si>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</si>
  <si>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</si>
  <si>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</si>
  <si>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</si>
  <si>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</si>
  <si>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</si>
  <si>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</si>
  <si>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</si>
  <si>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</si>
  <si>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</si>
  <si>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</si>
  <si>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</si>
  <si>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</si>
  <si>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</si>
  <si>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</si>
  <si>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</si>
  <si>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</si>
  <si>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</si>
  <si>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</si>
  <si>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</si>
  <si>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</si>
  <si>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</si>
  <si>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</si>
  <si>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</si>
  <si>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</si>
  <si>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</si>
  <si>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</si>
  <si>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</si>
  <si>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</si>
  <si>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</si>
  <si>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</si>
  <si>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</si>
  <si>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</si>
  <si>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</si>
  <si>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</si>
  <si>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</si>
  <si>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</si>
  <si>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</si>
  <si>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</si>
  <si>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</si>
  <si>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</si>
  <si>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</si>
  <si>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</si>
  <si>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</si>
  <si>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</si>
  <si>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</si>
  <si>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</si>
  <si>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</si>
  <si>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</si>
  <si>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</si>
  <si>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</si>
  <si>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</si>
  <si>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</si>
  <si>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</si>
  <si>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</si>
  <si>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</si>
  <si>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</si>
  <si>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</si>
  <si>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</si>
  <si>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</si>
  <si>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</si>
  <si>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</si>
  <si>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</si>
  <si>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</si>
  <si>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</si>
  <si>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</si>
  <si>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</si>
  <si>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</si>
  <si>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</si>
  <si>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</si>
  <si>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</si>
  <si>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</si>
  <si>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</si>
  <si>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</si>
  <si>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</si>
  <si>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</si>
  <si>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</si>
  <si>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</si>
  <si>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</si>
  <si>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</si>
  <si>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</si>
  <si>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</si>
  <si>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</si>
  <si>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</si>
  <si>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</si>
  <si>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</si>
  <si>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</si>
  <si>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</si>
  <si>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</si>
  <si>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</si>
  <si>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</si>
  <si>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</si>
  <si>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</si>
  <si>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</si>
  <si>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</si>
  <si>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</si>
  <si>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</si>
  <si>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</si>
  <si>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</si>
  <si>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</si>
  <si>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</si>
  <si>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</si>
  <si>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</si>
  <si>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</si>
  <si>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</si>
  <si>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</si>
  <si>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</si>
  <si>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</si>
  <si>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</si>
  <si>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</si>
  <si>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</si>
  <si>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</si>
  <si>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</si>
  <si>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</si>
  <si>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</si>
  <si>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</si>
  <si>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</si>
  <si>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</si>
  <si>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</si>
  <si>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</si>
  <si>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</si>
  <si>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</si>
  <si>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</si>
  <si>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</si>
  <si>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</si>
  <si>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</si>
  <si>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</si>
  <si>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</si>
  <si>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</si>
  <si>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</si>
  <si>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</si>
  <si>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</si>
  <si>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</si>
  <si>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</si>
  <si>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</si>
  <si>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</si>
  <si>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</si>
  <si>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</si>
  <si>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</si>
  <si>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</si>
  <si>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</si>
  <si>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</si>
  <si>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</si>
  <si>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</si>
  <si>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</si>
  <si>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</si>
  <si>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</si>
  <si>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</si>
  <si>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</si>
  <si>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</si>
  <si>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</si>
  <si>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</si>
  <si>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</si>
  <si>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</si>
  <si>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</si>
  <si>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</si>
  <si>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</si>
  <si>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</si>
  <si>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</si>
  <si>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</si>
  <si>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</si>
  <si>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</si>
  <si>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</si>
  <si>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</si>
  <si>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</si>
  <si>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</si>
  <si>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</si>
  <si>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</si>
  <si>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</si>
  <si>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</si>
  <si>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</si>
  <si>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</si>
  <si>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</si>
  <si>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</si>
  <si>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</si>
  <si>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</si>
  <si>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</si>
  <si>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</si>
  <si>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</si>
  <si>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</si>
  <si>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</si>
  <si>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</si>
  <si>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</si>
  <si>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</si>
  <si>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</si>
  <si>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</si>
  <si>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</si>
  <si>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</si>
  <si>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</si>
  <si>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</si>
  <si>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</si>
  <si>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</si>
  <si>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</si>
  <si>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</si>
  <si>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</si>
  <si>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</si>
  <si>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</si>
  <si>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</si>
  <si>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</si>
  <si>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</si>
  <si>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</si>
  <si>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</si>
  <si>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</si>
  <si>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</si>
  <si>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</si>
  <si>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</si>
  <si>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</si>
  <si>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</si>
  <si>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</si>
  <si>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</si>
  <si>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</si>
  <si>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</si>
  <si>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</si>
  <si>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</si>
  <si>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</si>
  <si>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</si>
  <si>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</si>
  <si>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</si>
  <si>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</si>
  <si>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</si>
  <si>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</si>
  <si>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</si>
  <si>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</si>
  <si>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</si>
  <si>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</si>
  <si>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</si>
  <si>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</si>
  <si>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</si>
  <si>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</si>
  <si>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</si>
  <si>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</si>
  <si>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</si>
  <si>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</si>
  <si>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</si>
  <si>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</si>
  <si>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</si>
  <si>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</si>
  <si>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</si>
  <si>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</si>
  <si>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</si>
  <si>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</si>
  <si>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</si>
  <si>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</si>
  <si>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</si>
  <si>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</si>
  <si>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</si>
  <si>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</si>
  <si>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</si>
  <si>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</si>
  <si>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</si>
  <si>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</si>
  <si>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</si>
  <si>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</si>
  <si>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</si>
  <si>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</si>
  <si>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</si>
  <si>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</si>
  <si>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</si>
  <si>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</si>
  <si>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</si>
  <si>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</si>
  <si>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</si>
  <si>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</si>
  <si>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</si>
  <si>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</si>
  <si>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</si>
  <si>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</si>
  <si>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</si>
  <si>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</si>
  <si>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</si>
  <si>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</si>
  <si>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</si>
  <si>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</si>
  <si>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</si>
  <si>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</si>
  <si>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</si>
  <si>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</si>
  <si>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</si>
  <si>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</si>
  <si>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</si>
  <si>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</si>
  <si>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</si>
  <si>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</si>
  <si>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</si>
  <si>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</si>
  <si>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</si>
  <si>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</si>
  <si>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</si>
  <si>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</si>
  <si>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</si>
  <si>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</si>
  <si>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</si>
  <si>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</si>
  <si>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</si>
  <si>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</si>
  <si>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</si>
  <si>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</si>
  <si>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</si>
  <si>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</si>
  <si>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</si>
  <si>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</si>
  <si>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</si>
  <si>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</si>
  <si>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</si>
  <si>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</si>
  <si>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</si>
  <si>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</si>
  <si>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</si>
  <si>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</si>
  <si>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</si>
  <si>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</si>
  <si>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</si>
  <si>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</si>
  <si>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</si>
  <si>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</si>
  <si>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</si>
  <si>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</si>
  <si>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</si>
  <si>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</si>
  <si>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</si>
  <si>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</si>
  <si>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</si>
  <si>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</si>
  <si>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</si>
  <si>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</si>
  <si>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</si>
  <si>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</si>
  <si>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</si>
  <si>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</si>
  <si>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</si>
  <si>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</si>
  <si>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</si>
  <si>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</si>
  <si>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</si>
  <si>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</si>
  <si>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</si>
  <si>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</si>
  <si>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</si>
  <si>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</si>
  <si>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</si>
  <si>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</si>
  <si>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</si>
  <si>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</si>
  <si>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Nuvotronics, Inc.</t>
  </si>
  <si>
    <t>2305 Presidential Drive, Durham, NC  27703</t>
  </si>
  <si>
    <t>800-341-2333</t>
  </si>
  <si>
    <t>Kate DeGastyne</t>
  </si>
  <si>
    <t>Bob Roybark</t>
  </si>
  <si>
    <t>broybark@nuvotronics.com</t>
  </si>
  <si>
    <t>Manager of Contracting</t>
  </si>
  <si>
    <t>kdegastyne@nuvotronics.com</t>
  </si>
  <si>
    <t>GoldAdvanced Chemical Company</t>
  </si>
  <si>
    <t>GoldAllgemeine Gold-und Silberscheideanstalt A.G.</t>
  </si>
  <si>
    <t>GoldAngloGold Ashanti Corrego do Sitio Mineracao</t>
  </si>
  <si>
    <t>GoldArgor-Heraeus S.A.</t>
  </si>
  <si>
    <t>GoldAsahi Refining Canada Ltd.</t>
  </si>
  <si>
    <t>GoldAurubis AG</t>
  </si>
  <si>
    <t>GoldBoliden AB</t>
  </si>
  <si>
    <t>GoldC. Hafner GmbH + Co. KG</t>
  </si>
  <si>
    <t>GoldChimet S.p.A.</t>
  </si>
  <si>
    <t>GoldDowa</t>
  </si>
  <si>
    <t>GoldGeib Refining Corporation</t>
  </si>
  <si>
    <t>GoldHeimerle + Meule GmbH</t>
  </si>
  <si>
    <t>GoldHeraeus Metals Hong Kong Ltd.</t>
  </si>
  <si>
    <t>GoldHeraeus Precious Metals GmbH &amp; Co. KG</t>
  </si>
  <si>
    <t>GoldIstanbul Gold Refinery</t>
  </si>
  <si>
    <t>GoldJohnson Matthey Inc.</t>
  </si>
  <si>
    <t>GoldKennecott Utah Copper LLC</t>
  </si>
  <si>
    <t>GoldLS-NIKKO Copper Inc.</t>
  </si>
  <si>
    <t>GoldMetalor Technologies (Hong Kong) Ltd.</t>
  </si>
  <si>
    <t>GoldMetalor Technologies S.A.</t>
  </si>
  <si>
    <t>GoldMetalor USA Refining Corporation</t>
  </si>
  <si>
    <t>GoldPAMP S.A.</t>
  </si>
  <si>
    <t>GoldRoyal Canadian Mint</t>
  </si>
  <si>
    <t>GoldSAXONIA Edelmetalle GmbH</t>
  </si>
  <si>
    <t>GoldShandong Zhaojin Gold &amp; Silver Refinery Co., Ltd.</t>
  </si>
  <si>
    <t>GoldT.C.A S.p.A</t>
  </si>
  <si>
    <t>GoldTanaka Kikinzoku Kogyo K.K</t>
  </si>
  <si>
    <t>GoldUmicore S.A. Business Unit Precious Metals Refining</t>
  </si>
  <si>
    <t>GoldUnited Precious Metal Refining, Inc.</t>
  </si>
  <si>
    <t>GoldZhaoyuan Gold Group</t>
  </si>
  <si>
    <t>TinAlpha Metals</t>
  </si>
  <si>
    <t>TinChina Tin Group Co., Ltd.</t>
  </si>
  <si>
    <t>TinGuangdong Hanhe Non-Ferrous Metal Co., Ltd.</t>
  </si>
  <si>
    <t>TinMinsur</t>
  </si>
  <si>
    <t>TinMitsubishi Materials Corporation</t>
  </si>
  <si>
    <t>TinYunnan Chengfeng Non-ferrous Metals Co., Ltd.</t>
  </si>
  <si>
    <t>TinYunnan Tin Company,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</si>
</sst>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8">
    <font>
      <sz val="10"/>
      <name val="Verdana"/>
      <family val="2"/>
    </font>
    <font>
      <sz val="11"/>
      <color theme="1"/>
      <name val="Calibri"/>
      <family val="2"/>
      <scheme val="minor"/>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8">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594">
    <xf numFmtId="0" fontId="0" fillId="0" borderId="0"/>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8" fillId="26" borderId="0" applyNumberFormat="0" applyBorder="0" applyAlignment="0" applyProtection="0"/>
    <xf numFmtId="0" fontId="59" fillId="26" borderId="0" applyNumberFormat="0" applyBorder="0" applyAlignment="0" applyProtection="0"/>
    <xf numFmtId="0" fontId="60" fillId="27" borderId="1" applyNumberFormat="0" applyAlignment="0" applyProtection="0"/>
    <xf numFmtId="0" fontId="61" fillId="28" borderId="2" applyNumberFormat="0" applyAlignment="0" applyProtection="0"/>
    <xf numFmtId="41" fontId="11" fillId="0" borderId="0" applyFont="0" applyFill="0" applyBorder="0" applyAlignment="0" applyProtection="0"/>
    <xf numFmtId="168" fontId="11" fillId="0" borderId="0" applyFont="0" applyFill="0" applyBorder="0" applyAlignment="0" applyProtection="0"/>
    <xf numFmtId="172"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174"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71" fontId="11" fillId="0" borderId="0" applyFont="0" applyFill="0" applyBorder="0" applyAlignment="0" applyProtection="0"/>
    <xf numFmtId="175"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64" fontId="91" fillId="0" borderId="0"/>
    <xf numFmtId="0" fontId="62" fillId="0" borderId="0" applyNumberFormat="0" applyFill="0" applyBorder="0" applyAlignment="0" applyProtection="0"/>
    <xf numFmtId="0" fontId="63" fillId="29" borderId="0" applyNumberFormat="0" applyBorder="0" applyAlignment="0" applyProtection="0"/>
    <xf numFmtId="0" fontId="64" fillId="0" borderId="3" applyNumberFormat="0" applyFill="0" applyAlignment="0" applyProtection="0"/>
    <xf numFmtId="0" fontId="65" fillId="0" borderId="4" applyNumberFormat="0" applyFill="0" applyAlignment="0" applyProtection="0"/>
    <xf numFmtId="0" fontId="66" fillId="0" borderId="5" applyNumberFormat="0" applyFill="0" applyAlignment="0" applyProtection="0"/>
    <xf numFmtId="0" fontId="66" fillId="0" borderId="0" applyNumberFormat="0" applyFill="0" applyBorder="0" applyAlignment="0" applyProtection="0"/>
    <xf numFmtId="0" fontId="9" fillId="0" borderId="0" applyNumberFormat="0" applyFill="0" applyBorder="0">
      <protection locked="0"/>
    </xf>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protection locked="0"/>
    </xf>
    <xf numFmtId="0" fontId="67" fillId="0" borderId="0" applyNumberFormat="0" applyFill="0" applyBorder="0">
      <protection locked="0"/>
    </xf>
    <xf numFmtId="0" fontId="69" fillId="0" borderId="0" applyNumberFormat="0" applyFill="0" applyBorder="0" applyAlignment="0" applyProtection="0"/>
    <xf numFmtId="0" fontId="9" fillId="0" borderId="0" applyNumberFormat="0" applyFill="0" applyBorder="0">
      <protection locked="0"/>
    </xf>
    <xf numFmtId="0" fontId="67" fillId="0" borderId="0" applyNumberFormat="0" applyFill="0" applyBorder="0">
      <protection locked="0"/>
    </xf>
    <xf numFmtId="0" fontId="70" fillId="30" borderId="1" applyNumberFormat="0" applyAlignment="0" applyProtection="0"/>
    <xf numFmtId="0" fontId="71" fillId="0" borderId="6" applyNumberFormat="0" applyFill="0" applyAlignment="0" applyProtection="0"/>
    <xf numFmtId="0" fontId="72" fillId="31" borderId="0" applyNumberFormat="0" applyBorder="0" applyAlignment="0" applyProtection="0"/>
    <xf numFmtId="164" fontId="3" fillId="0" borderId="0"/>
    <xf numFmtId="0" fontId="91" fillId="0" borderId="0"/>
    <xf numFmtId="0" fontId="91" fillId="0" borderId="0"/>
    <xf numFmtId="164" fontId="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 fillId="0" borderId="0"/>
    <xf numFmtId="0" fontId="3" fillId="0" borderId="0"/>
    <xf numFmtId="0" fontId="3" fillId="0" borderId="0"/>
    <xf numFmtId="164" fontId="3" fillId="0" borderId="0"/>
    <xf numFmtId="0" fontId="8" fillId="0" borderId="0"/>
    <xf numFmtId="164" fontId="91" fillId="0" borderId="0"/>
    <xf numFmtId="0" fontId="56" fillId="0" borderId="0"/>
    <xf numFmtId="0" fontId="56" fillId="0" borderId="0"/>
    <xf numFmtId="164" fontId="8" fillId="0" borderId="0"/>
    <xf numFmtId="0" fontId="56" fillId="0" borderId="0"/>
    <xf numFmtId="0" fontId="8" fillId="0" borderId="0"/>
    <xf numFmtId="0" fontId="56" fillId="0" borderId="0"/>
    <xf numFmtId="0" fontId="73" fillId="0" borderId="0">
      <alignment vertical="center"/>
    </xf>
    <xf numFmtId="164" fontId="3" fillId="0" borderId="0"/>
    <xf numFmtId="0" fontId="74" fillId="0" borderId="0"/>
    <xf numFmtId="0" fontId="56" fillId="0" borderId="0"/>
    <xf numFmtId="0" fontId="91" fillId="0" borderId="0"/>
    <xf numFmtId="0" fontId="74" fillId="0" borderId="0"/>
    <xf numFmtId="0" fontId="56" fillId="0" borderId="0"/>
    <xf numFmtId="0" fontId="56" fillId="0" borderId="0"/>
    <xf numFmtId="0" fontId="56" fillId="0" borderId="0"/>
    <xf numFmtId="0" fontId="56" fillId="0" borderId="0"/>
    <xf numFmtId="0" fontId="56" fillId="0" borderId="0"/>
    <xf numFmtId="0" fontId="91" fillId="0" borderId="0"/>
    <xf numFmtId="0" fontId="56" fillId="0" borderId="0"/>
    <xf numFmtId="0" fontId="91" fillId="0" borderId="0"/>
    <xf numFmtId="0" fontId="5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74" fillId="0" borderId="0"/>
    <xf numFmtId="0" fontId="74" fillId="0" borderId="0"/>
    <xf numFmtId="0" fontId="56"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56" fillId="0" borderId="0"/>
    <xf numFmtId="0" fontId="56" fillId="0" borderId="0"/>
    <xf numFmtId="164" fontId="3" fillId="0" borderId="0"/>
    <xf numFmtId="164" fontId="3" fillId="0" borderId="0"/>
    <xf numFmtId="0" fontId="75" fillId="0" borderId="0"/>
    <xf numFmtId="0" fontId="91" fillId="0" borderId="0"/>
    <xf numFmtId="0" fontId="11" fillId="0" borderId="0"/>
    <xf numFmtId="0" fontId="56" fillId="32" borderId="7" applyNumberFormat="0" applyFont="0" applyAlignment="0" applyProtection="0"/>
    <xf numFmtId="0" fontId="76" fillId="27" borderId="8" applyNumberFormat="0" applyAlignment="0" applyProtection="0"/>
    <xf numFmtId="9" fontId="11" fillId="0" borderId="0" applyFont="0" applyFill="0" applyBorder="0" applyAlignment="0" applyProtection="0"/>
    <xf numFmtId="0" fontId="9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 fillId="0" borderId="0"/>
    <xf numFmtId="0" fontId="77" fillId="0" borderId="0" applyNumberFormat="0" applyFill="0" applyBorder="0" applyAlignment="0" applyProtection="0"/>
    <xf numFmtId="0" fontId="78" fillId="0" borderId="9" applyNumberFormat="0" applyFill="0" applyAlignment="0" applyProtection="0"/>
    <xf numFmtId="0" fontId="79" fillId="0" borderId="0" applyNumberFormat="0" applyFill="0" applyBorder="0" applyAlignment="0" applyProtection="0"/>
    <xf numFmtId="164" fontId="11" fillId="0" borderId="0"/>
    <xf numFmtId="0" fontId="91" fillId="0" borderId="0"/>
    <xf numFmtId="0" fontId="91" fillId="0" borderId="0"/>
    <xf numFmtId="0" fontId="91" fillId="0" borderId="0"/>
    <xf numFmtId="164" fontId="91" fillId="0" borderId="0"/>
    <xf numFmtId="0" fontId="2" fillId="0" borderId="0"/>
    <xf numFmtId="0" fontId="1" fillId="0" borderId="0"/>
  </cellStyleXfs>
  <cellXfs count="484">
    <xf numFmtId="0" fontId="0" fillId="0" borderId="0" xfId="0"/>
    <xf numFmtId="0" fontId="16" fillId="33" borderId="10" xfId="0" applyFont="1" applyFill="1" applyBorder="1" applyAlignment="1" applyProtection="1">
      <alignment horizontal="center" vertical="center"/>
    </xf>
    <xf numFmtId="0" fontId="26" fillId="33" borderId="11" xfId="570" applyFont="1" applyFill="1" applyBorder="1" applyAlignment="1">
      <alignment horizontal="center" vertical="top" wrapText="1"/>
    </xf>
    <xf numFmtId="0" fontId="0" fillId="33" borderId="0" xfId="0" applyFill="1"/>
    <xf numFmtId="0" fontId="12" fillId="33" borderId="0" xfId="0" applyFont="1" applyFill="1" applyBorder="1" applyAlignment="1">
      <alignment horizontal="center" vertical="center"/>
    </xf>
    <xf numFmtId="0" fontId="0" fillId="33" borderId="0" xfId="0" applyFont="1" applyFill="1" applyBorder="1"/>
    <xf numFmtId="0" fontId="10" fillId="33" borderId="0" xfId="0" applyFont="1" applyFill="1" applyBorder="1"/>
    <xf numFmtId="0" fontId="15"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2" fillId="33" borderId="0" xfId="0" applyFont="1" applyFill="1" applyBorder="1" applyAlignment="1" applyProtection="1">
      <alignment vertical="center"/>
    </xf>
    <xf numFmtId="0" fontId="18" fillId="33" borderId="0" xfId="0" applyFont="1" applyFill="1" applyBorder="1" applyAlignment="1" applyProtection="1">
      <alignment horizontal="left" wrapText="1"/>
    </xf>
    <xf numFmtId="0" fontId="16" fillId="33" borderId="0" xfId="0" applyFont="1" applyFill="1" applyBorder="1" applyAlignment="1" applyProtection="1">
      <alignment vertical="center"/>
    </xf>
    <xf numFmtId="0" fontId="16" fillId="33" borderId="0" xfId="0" applyFont="1" applyFill="1" applyBorder="1" applyAlignment="1" applyProtection="1">
      <alignment horizontal="center" vertical="center"/>
    </xf>
    <xf numFmtId="0" fontId="0" fillId="33" borderId="0" xfId="0" applyFill="1" applyAlignment="1" applyProtection="1">
      <alignment vertical="top"/>
    </xf>
    <xf numFmtId="0" fontId="10" fillId="33" borderId="0" xfId="0" applyFont="1" applyFill="1" applyBorder="1" applyProtection="1">
      <protection hidden="1"/>
    </xf>
    <xf numFmtId="0" fontId="12" fillId="33" borderId="0" xfId="0" applyFont="1" applyFill="1" applyBorder="1" applyAlignment="1" applyProtection="1">
      <alignment horizontal="center" vertical="top"/>
      <protection hidden="1"/>
    </xf>
    <xf numFmtId="0" fontId="12" fillId="33" borderId="0" xfId="0" applyFont="1" applyFill="1" applyBorder="1" applyAlignment="1" applyProtection="1">
      <alignment vertical="center"/>
      <protection hidden="1"/>
    </xf>
    <xf numFmtId="0" fontId="16"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5" fillId="33" borderId="0" xfId="0" applyFont="1" applyFill="1" applyBorder="1" applyAlignment="1" applyProtection="1">
      <alignment horizontal="right" vertical="center"/>
      <protection hidden="1"/>
    </xf>
    <xf numFmtId="0" fontId="0" fillId="0" borderId="0" xfId="0" applyAlignment="1"/>
    <xf numFmtId="0" fontId="12" fillId="33" borderId="15" xfId="0" applyFont="1" applyFill="1" applyBorder="1" applyAlignment="1" applyProtection="1">
      <alignment vertical="center" wrapText="1"/>
      <protection hidden="1"/>
    </xf>
    <xf numFmtId="0" fontId="12" fillId="33" borderId="16" xfId="0" applyFont="1" applyFill="1" applyBorder="1" applyAlignment="1" applyProtection="1">
      <alignment vertical="center" wrapText="1"/>
      <protection hidden="1"/>
    </xf>
    <xf numFmtId="0" fontId="12" fillId="33" borderId="17" xfId="0" applyFont="1" applyFill="1" applyBorder="1" applyAlignment="1" applyProtection="1">
      <alignment vertical="center" wrapText="1"/>
      <protection hidden="1"/>
    </xf>
    <xf numFmtId="0" fontId="12"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6" fillId="33" borderId="18" xfId="570" applyFont="1" applyFill="1" applyBorder="1" applyAlignment="1">
      <alignment vertical="top" wrapText="1"/>
    </xf>
    <xf numFmtId="0" fontId="10" fillId="33" borderId="0" xfId="0" applyFont="1" applyFill="1" applyBorder="1" applyAlignment="1"/>
    <xf numFmtId="164" fontId="26" fillId="33" borderId="18" xfId="570" applyNumberFormat="1" applyFont="1" applyFill="1" applyBorder="1" applyAlignment="1">
      <alignment horizontal="center" vertical="top" wrapText="1"/>
    </xf>
    <xf numFmtId="0" fontId="12" fillId="33" borderId="0" xfId="0" applyFont="1" applyFill="1" applyBorder="1" applyAlignment="1">
      <alignment horizontal="left"/>
    </xf>
    <xf numFmtId="0" fontId="15" fillId="33" borderId="0" xfId="0" applyFont="1" applyFill="1" applyBorder="1" applyAlignment="1">
      <alignment horizontal="left"/>
    </xf>
    <xf numFmtId="0" fontId="38" fillId="33" borderId="19" xfId="570" applyFont="1" applyFill="1" applyBorder="1" applyAlignment="1">
      <alignment horizontal="center" vertical="center" wrapText="1"/>
    </xf>
    <xf numFmtId="0" fontId="38"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2" fillId="33" borderId="21" xfId="0" applyFont="1" applyFill="1" applyBorder="1" applyAlignment="1" applyProtection="1">
      <alignment vertical="center"/>
    </xf>
    <xf numFmtId="0" fontId="4" fillId="33" borderId="16" xfId="0" applyFont="1" applyFill="1" applyBorder="1" applyAlignment="1" applyProtection="1">
      <alignment vertical="center"/>
    </xf>
    <xf numFmtId="0" fontId="19" fillId="33" borderId="22" xfId="0" applyFont="1" applyFill="1" applyBorder="1" applyAlignment="1" applyProtection="1">
      <alignment horizontal="center" vertical="center"/>
      <protection locked="0" hidden="1"/>
    </xf>
    <xf numFmtId="0" fontId="12" fillId="33" borderId="23" xfId="0" applyFont="1" applyFill="1" applyBorder="1" applyAlignment="1" applyProtection="1">
      <alignment vertical="center"/>
    </xf>
    <xf numFmtId="0" fontId="4" fillId="33" borderId="24" xfId="0" applyFont="1" applyFill="1" applyBorder="1" applyAlignment="1" applyProtection="1">
      <alignment vertical="center"/>
    </xf>
    <xf numFmtId="0" fontId="15" fillId="33" borderId="22" xfId="0" applyFont="1" applyFill="1" applyBorder="1" applyAlignment="1" applyProtection="1">
      <alignment horizontal="right" vertical="center"/>
      <protection hidden="1"/>
    </xf>
    <xf numFmtId="0" fontId="12" fillId="33" borderId="15" xfId="0" applyFont="1" applyFill="1" applyBorder="1" applyAlignment="1" applyProtection="1">
      <alignment vertical="center"/>
    </xf>
    <xf numFmtId="0" fontId="12" fillId="33" borderId="25" xfId="0" applyFont="1" applyFill="1" applyBorder="1" applyAlignment="1" applyProtection="1">
      <alignment vertical="center"/>
    </xf>
    <xf numFmtId="0" fontId="4" fillId="33" borderId="26" xfId="0" applyFont="1" applyFill="1" applyBorder="1" applyAlignment="1" applyProtection="1">
      <alignment vertical="center"/>
    </xf>
    <xf numFmtId="0" fontId="15" fillId="33" borderId="27" xfId="0" applyFont="1" applyFill="1" applyBorder="1" applyAlignment="1" applyProtection="1">
      <alignment wrapText="1"/>
      <protection hidden="1"/>
    </xf>
    <xf numFmtId="0" fontId="0" fillId="34" borderId="19" xfId="0" applyFill="1" applyBorder="1" applyProtection="1"/>
    <xf numFmtId="0" fontId="15" fillId="33" borderId="28" xfId="0" applyFont="1" applyFill="1" applyBorder="1" applyAlignment="1" applyProtection="1">
      <alignment horizontal="right" vertical="center"/>
      <protection hidden="1"/>
    </xf>
    <xf numFmtId="0" fontId="31" fillId="33" borderId="0" xfId="0" applyFont="1" applyFill="1" applyBorder="1" applyAlignment="1" applyProtection="1">
      <alignment horizontal="right" vertical="center"/>
    </xf>
    <xf numFmtId="0" fontId="32" fillId="33" borderId="0" xfId="0" applyFont="1" applyFill="1" applyBorder="1" applyAlignment="1" applyProtection="1">
      <alignment vertical="center"/>
    </xf>
    <xf numFmtId="0" fontId="12" fillId="33" borderId="29" xfId="0" applyFont="1" applyFill="1" applyBorder="1" applyAlignment="1" applyProtection="1">
      <alignment vertical="center"/>
    </xf>
    <xf numFmtId="0" fontId="32" fillId="33" borderId="27" xfId="0" applyFont="1" applyFill="1" applyBorder="1" applyAlignment="1" applyProtection="1">
      <alignment vertical="center"/>
    </xf>
    <xf numFmtId="0" fontId="12" fillId="33" borderId="30" xfId="0" applyFont="1" applyFill="1" applyBorder="1" applyAlignment="1" applyProtection="1">
      <alignment vertical="center"/>
    </xf>
    <xf numFmtId="2" fontId="15" fillId="33" borderId="10" xfId="0" applyNumberFormat="1" applyFont="1" applyFill="1" applyBorder="1" applyAlignment="1" applyProtection="1">
      <alignment horizontal="left" wrapText="1"/>
      <protection hidden="1"/>
    </xf>
    <xf numFmtId="0" fontId="15" fillId="33" borderId="28" xfId="0" applyFont="1" applyFill="1" applyBorder="1" applyAlignment="1" applyProtection="1">
      <alignment horizontal="left"/>
      <protection hidden="1"/>
    </xf>
    <xf numFmtId="0" fontId="16" fillId="33" borderId="10" xfId="0" applyFont="1" applyFill="1" applyBorder="1" applyAlignment="1" applyProtection="1">
      <alignment horizontal="left" vertical="center"/>
    </xf>
    <xf numFmtId="0" fontId="4" fillId="33" borderId="31" xfId="0" applyFont="1" applyFill="1" applyBorder="1" applyAlignment="1" applyProtection="1">
      <alignment vertical="center"/>
    </xf>
    <xf numFmtId="0" fontId="16" fillId="33" borderId="22" xfId="0" applyFont="1" applyFill="1" applyBorder="1" applyAlignment="1" applyProtection="1">
      <alignment vertical="center" wrapText="1"/>
      <protection hidden="1"/>
    </xf>
    <xf numFmtId="0" fontId="16" fillId="33" borderId="21" xfId="0" applyFont="1" applyFill="1" applyBorder="1" applyAlignment="1" applyProtection="1">
      <alignment vertical="center"/>
    </xf>
    <xf numFmtId="0" fontId="16" fillId="33" borderId="10" xfId="0" applyFont="1" applyFill="1" applyBorder="1" applyAlignment="1" applyProtection="1">
      <alignment vertical="center" wrapText="1"/>
      <protection hidden="1"/>
    </xf>
    <xf numFmtId="2" fontId="17" fillId="33" borderId="10" xfId="0" applyNumberFormat="1" applyFont="1" applyFill="1" applyBorder="1" applyAlignment="1" applyProtection="1">
      <alignment horizontal="left" wrapText="1"/>
      <protection hidden="1"/>
    </xf>
    <xf numFmtId="0" fontId="16" fillId="33" borderId="10" xfId="0" applyFont="1" applyFill="1" applyBorder="1" applyAlignment="1" applyProtection="1">
      <alignment vertical="center"/>
    </xf>
    <xf numFmtId="0" fontId="16" fillId="33" borderId="10" xfId="0" applyFont="1" applyFill="1" applyBorder="1" applyAlignment="1" applyProtection="1">
      <alignment horizontal="center" vertical="center" wrapText="1"/>
      <protection hidden="1"/>
    </xf>
    <xf numFmtId="0" fontId="4" fillId="33" borderId="17" xfId="0" applyFont="1" applyFill="1" applyBorder="1" applyAlignment="1" applyProtection="1">
      <alignment vertical="center"/>
    </xf>
    <xf numFmtId="0" fontId="5" fillId="33" borderId="22" xfId="0" applyFont="1" applyFill="1" applyBorder="1" applyAlignment="1" applyProtection="1">
      <alignment horizontal="left" vertical="top" wrapText="1"/>
      <protection hidden="1"/>
    </xf>
    <xf numFmtId="0" fontId="10" fillId="0" borderId="0" xfId="589" applyFont="1" applyFill="1" applyAlignment="1" applyProtection="1"/>
    <xf numFmtId="0" fontId="91" fillId="0" borderId="0" xfId="589"/>
    <xf numFmtId="0" fontId="23" fillId="0" borderId="0" xfId="487" applyFont="1" applyFill="1" applyAlignment="1" applyProtection="1">
      <alignment horizontal="center"/>
      <protection hidden="1"/>
    </xf>
    <xf numFmtId="0" fontId="23" fillId="0" borderId="0" xfId="487" applyFont="1" applyFill="1" applyAlignment="1" applyProtection="1">
      <alignment horizontal="center" wrapText="1"/>
      <protection hidden="1"/>
    </xf>
    <xf numFmtId="0" fontId="5" fillId="0" borderId="0" xfId="0" applyFont="1" applyAlignment="1" applyProtection="1">
      <alignment horizontal="center"/>
      <protection hidden="1"/>
    </xf>
    <xf numFmtId="0" fontId="27"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5" fillId="33" borderId="27" xfId="0" applyFont="1" applyFill="1" applyBorder="1" applyAlignment="1" applyProtection="1">
      <alignment horizontal="center" wrapText="1"/>
      <protection hidden="1"/>
    </xf>
    <xf numFmtId="0" fontId="15"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2" fillId="33" borderId="33" xfId="0" applyFont="1" applyFill="1" applyBorder="1" applyAlignment="1" applyProtection="1">
      <alignment vertical="center"/>
      <protection hidden="1"/>
    </xf>
    <xf numFmtId="0" fontId="12" fillId="33" borderId="21" xfId="0" applyFont="1" applyFill="1" applyBorder="1" applyAlignment="1" applyProtection="1">
      <alignment vertical="center"/>
      <protection hidden="1"/>
    </xf>
    <xf numFmtId="0" fontId="12" fillId="33" borderId="34" xfId="0" applyFont="1" applyFill="1" applyBorder="1" applyAlignment="1" applyProtection="1">
      <alignment vertical="center"/>
      <protection hidden="1"/>
    </xf>
    <xf numFmtId="0" fontId="15" fillId="33" borderId="0" xfId="0" applyFont="1" applyFill="1" applyBorder="1" applyAlignment="1" applyProtection="1">
      <alignment wrapText="1"/>
      <protection hidden="1"/>
    </xf>
    <xf numFmtId="0" fontId="12" fillId="33" borderId="0" xfId="0" applyFont="1" applyFill="1" applyBorder="1" applyAlignment="1" applyProtection="1">
      <alignment horizontal="left" vertical="center"/>
      <protection hidden="1"/>
    </xf>
    <xf numFmtId="2" fontId="15" fillId="33" borderId="28" xfId="0" applyNumberFormat="1" applyFont="1" applyFill="1" applyBorder="1" applyAlignment="1" applyProtection="1">
      <alignment horizontal="left" vertical="center" wrapText="1"/>
      <protection hidden="1"/>
    </xf>
    <xf numFmtId="0" fontId="16" fillId="33" borderId="10" xfId="0" applyFont="1" applyFill="1" applyBorder="1" applyAlignment="1" applyProtection="1">
      <alignment horizontal="left" vertical="center"/>
      <protection hidden="1"/>
    </xf>
    <xf numFmtId="0" fontId="18" fillId="33" borderId="27" xfId="0" applyFont="1" applyFill="1" applyBorder="1" applyAlignment="1" applyProtection="1">
      <alignment horizontal="left" vertical="center" wrapText="1"/>
      <protection hidden="1"/>
    </xf>
    <xf numFmtId="0" fontId="31" fillId="33" borderId="0" xfId="0" applyFont="1" applyFill="1" applyBorder="1" applyAlignment="1" applyProtection="1">
      <alignment horizontal="right" vertical="center"/>
      <protection hidden="1"/>
    </xf>
    <xf numFmtId="0" fontId="16" fillId="33" borderId="28" xfId="0" applyFont="1" applyFill="1" applyBorder="1" applyAlignment="1" applyProtection="1">
      <alignment horizontal="center" vertical="center"/>
      <protection hidden="1"/>
    </xf>
    <xf numFmtId="0" fontId="16" fillId="33" borderId="28" xfId="0" applyFont="1" applyFill="1" applyBorder="1" applyAlignment="1" applyProtection="1">
      <alignment horizontal="left" vertical="center"/>
      <protection hidden="1"/>
    </xf>
    <xf numFmtId="0" fontId="16" fillId="33" borderId="0" xfId="0" applyFont="1" applyFill="1" applyBorder="1" applyAlignment="1" applyProtection="1">
      <alignment horizontal="center" vertical="center"/>
      <protection hidden="1"/>
    </xf>
    <xf numFmtId="0" fontId="16"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9"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9" fillId="0" borderId="19" xfId="487" applyFill="1" applyBorder="1" applyAlignment="1" applyProtection="1">
      <alignment vertical="center" wrapText="1"/>
      <protection hidden="1"/>
    </xf>
    <xf numFmtId="0" fontId="16" fillId="33" borderId="22" xfId="0" applyFont="1" applyFill="1" applyBorder="1" applyAlignment="1" applyProtection="1">
      <alignment horizontal="left" vertical="center" wrapText="1"/>
      <protection locked="0"/>
    </xf>
    <xf numFmtId="0" fontId="36" fillId="0" borderId="0" xfId="0" applyFont="1" applyFill="1" applyBorder="1" applyAlignment="1" applyProtection="1">
      <alignment vertical="center" wrapText="1"/>
      <protection hidden="1"/>
    </xf>
    <xf numFmtId="0" fontId="0" fillId="0" borderId="0" xfId="0" applyFill="1"/>
    <xf numFmtId="0" fontId="6" fillId="0" borderId="0" xfId="0" applyFont="1" applyAlignment="1">
      <alignment wrapText="1"/>
    </xf>
    <xf numFmtId="0" fontId="6" fillId="0" borderId="0" xfId="0" applyFont="1"/>
    <xf numFmtId="0" fontId="0" fillId="0" borderId="0" xfId="0" applyFill="1" applyProtection="1">
      <protection hidden="1"/>
    </xf>
    <xf numFmtId="49" fontId="0" fillId="0" borderId="0" xfId="0" applyNumberFormat="1" applyFill="1" applyProtection="1">
      <protection hidden="1"/>
    </xf>
    <xf numFmtId="0" fontId="37" fillId="0" borderId="0" xfId="0" applyFont="1" applyFill="1" applyProtection="1">
      <protection hidden="1"/>
    </xf>
    <xf numFmtId="0" fontId="0" fillId="0" borderId="0" xfId="0" applyFont="1" applyFill="1" applyBorder="1"/>
    <xf numFmtId="0" fontId="0" fillId="0" borderId="0" xfId="0" applyFont="1" applyFill="1" applyBorder="1"/>
    <xf numFmtId="0" fontId="5" fillId="0" borderId="35" xfId="0" applyNumberFormat="1" applyFont="1" applyFill="1" applyBorder="1" applyAlignment="1" applyProtection="1">
      <alignment vertical="center" wrapText="1"/>
      <protection hidden="1"/>
    </xf>
    <xf numFmtId="0" fontId="23" fillId="0" borderId="35" xfId="487" applyFont="1" applyBorder="1" applyAlignment="1" applyProtection="1">
      <alignment horizontal="center"/>
      <protection hidden="1"/>
    </xf>
    <xf numFmtId="0" fontId="5" fillId="0" borderId="36" xfId="0" applyNumberFormat="1" applyFont="1" applyFill="1" applyBorder="1" applyAlignment="1" applyProtection="1">
      <alignment vertical="center" wrapText="1"/>
      <protection hidden="1"/>
    </xf>
    <xf numFmtId="0" fontId="34" fillId="0" borderId="35" xfId="0" applyNumberFormat="1" applyFont="1" applyFill="1" applyBorder="1" applyAlignment="1" applyProtection="1">
      <alignment vertical="center" wrapText="1"/>
      <protection hidden="1"/>
    </xf>
    <xf numFmtId="0" fontId="6" fillId="35" borderId="35" xfId="0" applyFont="1" applyFill="1" applyBorder="1" applyAlignment="1" applyProtection="1">
      <alignment wrapText="1"/>
      <protection hidden="1"/>
    </xf>
    <xf numFmtId="0" fontId="6" fillId="35" borderId="35" xfId="0" applyFont="1" applyFill="1" applyBorder="1" applyAlignment="1" applyProtection="1">
      <protection hidden="1"/>
    </xf>
    <xf numFmtId="0" fontId="6" fillId="0" borderId="0" xfId="0" applyFont="1" applyFill="1"/>
    <xf numFmtId="0" fontId="6" fillId="0" borderId="0" xfId="0" applyFont="1" applyFill="1" applyAlignment="1">
      <alignment wrapText="1"/>
    </xf>
    <xf numFmtId="0" fontId="6"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30" fillId="0" borderId="0" xfId="0" applyFont="1" applyFill="1" applyAlignment="1" applyProtection="1">
      <alignment horizontal="center" wrapText="1"/>
    </xf>
    <xf numFmtId="0" fontId="6" fillId="0" borderId="15" xfId="0" applyFont="1" applyFill="1" applyBorder="1" applyAlignment="1" applyProtection="1">
      <alignment wrapText="1"/>
    </xf>
    <xf numFmtId="0" fontId="0" fillId="0" borderId="0" xfId="0" applyFill="1" applyAlignment="1" applyProtection="1">
      <alignment vertical="top" wrapText="1"/>
    </xf>
    <xf numFmtId="0" fontId="6" fillId="0" borderId="15" xfId="0" applyFont="1" applyFill="1" applyBorder="1" applyAlignment="1" applyProtection="1">
      <alignment vertical="top" wrapText="1"/>
    </xf>
    <xf numFmtId="0" fontId="6" fillId="0" borderId="0" xfId="0" applyFont="1" applyFill="1" applyAlignment="1" applyProtection="1">
      <alignment wrapText="1"/>
    </xf>
    <xf numFmtId="0" fontId="5" fillId="0" borderId="0" xfId="0" applyFont="1" applyFill="1" applyAlignment="1" applyProtection="1">
      <alignment wrapText="1"/>
    </xf>
    <xf numFmtId="0" fontId="6" fillId="0" borderId="0" xfId="0" applyFont="1" applyFill="1" applyAlignment="1" applyProtection="1">
      <alignment horizontal="center" wrapText="1"/>
    </xf>
    <xf numFmtId="0" fontId="30" fillId="0" borderId="15" xfId="0" applyFont="1" applyFill="1" applyBorder="1" applyAlignment="1" applyProtection="1">
      <alignment wrapText="1"/>
    </xf>
    <xf numFmtId="0" fontId="33" fillId="0" borderId="0" xfId="0" applyFont="1" applyFill="1" applyBorder="1" applyAlignment="1" applyProtection="1">
      <alignment horizontal="right" wrapText="1"/>
    </xf>
    <xf numFmtId="0" fontId="0" fillId="34" borderId="19" xfId="0" applyFill="1" applyBorder="1"/>
    <xf numFmtId="0" fontId="35" fillId="33" borderId="14"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2" fillId="33" borderId="0" xfId="0" applyFont="1" applyFill="1" applyBorder="1" applyAlignment="1" applyProtection="1">
      <alignment horizontal="center" vertical="center" wrapText="1"/>
      <protection hidden="1"/>
    </xf>
    <xf numFmtId="49" fontId="16"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9" fillId="0" borderId="0" xfId="487" applyFill="1" applyAlignment="1" applyProtection="1">
      <alignment horizontal="center"/>
      <protection hidden="1"/>
    </xf>
    <xf numFmtId="0" fontId="42" fillId="33" borderId="33" xfId="487" applyFont="1" applyFill="1" applyBorder="1" applyAlignment="1" applyProtection="1">
      <alignment horizontal="left" vertical="center"/>
      <protection hidden="1"/>
    </xf>
    <xf numFmtId="0" fontId="43" fillId="33" borderId="0" xfId="487" applyFont="1" applyFill="1" applyAlignment="1" applyProtection="1">
      <alignment vertical="center"/>
    </xf>
    <xf numFmtId="0" fontId="43" fillId="33" borderId="0" xfId="487" applyFont="1" applyFill="1" applyBorder="1" applyAlignment="1" applyProtection="1">
      <alignment horizontal="center" vertical="center"/>
      <protection hidden="1"/>
    </xf>
    <xf numFmtId="0" fontId="44" fillId="0" borderId="27" xfId="487" applyFont="1" applyFill="1" applyBorder="1" applyAlignment="1" applyProtection="1">
      <alignment horizontal="center"/>
      <protection hidden="1"/>
    </xf>
    <xf numFmtId="0" fontId="46" fillId="33" borderId="38" xfId="0" applyFont="1" applyFill="1" applyBorder="1" applyAlignment="1" applyProtection="1">
      <alignment horizontal="center" vertical="center" wrapText="1"/>
      <protection hidden="1"/>
    </xf>
    <xf numFmtId="0" fontId="46" fillId="33" borderId="0" xfId="0" applyFont="1" applyFill="1" applyBorder="1" applyAlignment="1" applyProtection="1">
      <alignment horizontal="center" vertical="center" wrapText="1"/>
      <protection hidden="1"/>
    </xf>
    <xf numFmtId="0" fontId="12" fillId="33" borderId="39" xfId="0" applyFont="1" applyFill="1" applyBorder="1" applyAlignment="1" applyProtection="1">
      <alignment vertical="center" wrapText="1"/>
      <protection locked="0"/>
    </xf>
    <xf numFmtId="0" fontId="12" fillId="33" borderId="40" xfId="0" applyFont="1" applyFill="1" applyBorder="1" applyAlignment="1" applyProtection="1">
      <alignment vertical="center" wrapText="1"/>
      <protection locked="0"/>
    </xf>
    <xf numFmtId="0" fontId="12" fillId="33" borderId="32" xfId="0" applyFont="1" applyFill="1" applyBorder="1" applyAlignment="1" applyProtection="1">
      <alignment vertical="center" wrapText="1"/>
      <protection locked="0"/>
    </xf>
    <xf numFmtId="0" fontId="15" fillId="33" borderId="15" xfId="0" applyFont="1" applyFill="1" applyBorder="1" applyAlignment="1" applyProtection="1">
      <alignment horizontal="center" wrapText="1"/>
      <protection locked="0"/>
    </xf>
    <xf numFmtId="0" fontId="15" fillId="33" borderId="27" xfId="0" applyFont="1" applyFill="1" applyBorder="1" applyAlignment="1" applyProtection="1">
      <alignment horizontal="left" vertical="center" wrapText="1"/>
      <protection hidden="1"/>
    </xf>
    <xf numFmtId="0" fontId="15" fillId="33" borderId="41" xfId="0" applyFont="1" applyFill="1" applyBorder="1" applyAlignment="1" applyProtection="1">
      <alignment horizontal="center" wrapText="1"/>
      <protection hidden="1"/>
    </xf>
    <xf numFmtId="0" fontId="12" fillId="33" borderId="38" xfId="0" applyFont="1" applyFill="1" applyBorder="1" applyAlignment="1" applyProtection="1">
      <alignment vertical="center"/>
      <protection hidden="1"/>
    </xf>
    <xf numFmtId="0" fontId="37" fillId="33" borderId="15" xfId="0" applyFont="1" applyFill="1" applyBorder="1" applyAlignment="1" applyProtection="1">
      <alignment vertical="top" wrapText="1"/>
    </xf>
    <xf numFmtId="0" fontId="19" fillId="33" borderId="29" xfId="0" applyFont="1" applyFill="1" applyBorder="1" applyAlignment="1" applyProtection="1">
      <alignment horizontal="right" wrapText="1"/>
      <protection hidden="1"/>
    </xf>
    <xf numFmtId="0" fontId="13" fillId="33" borderId="42" xfId="0" applyFont="1" applyFill="1" applyBorder="1" applyAlignment="1" applyProtection="1">
      <alignment vertical="center" wrapText="1"/>
    </xf>
    <xf numFmtId="0" fontId="5" fillId="33" borderId="22"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5" fillId="0" borderId="43" xfId="0" applyFont="1" applyFill="1" applyBorder="1" applyAlignment="1" applyProtection="1">
      <alignment horizontal="center"/>
      <protection hidden="1"/>
    </xf>
    <xf numFmtId="0" fontId="39" fillId="0" borderId="0" xfId="0" applyFont="1" applyProtection="1">
      <protection hidden="1"/>
    </xf>
    <xf numFmtId="2" fontId="26" fillId="33" borderId="11" xfId="570" applyNumberFormat="1" applyFont="1" applyFill="1" applyBorder="1" applyAlignment="1">
      <alignment horizontal="center" vertical="top" wrapText="1"/>
    </xf>
    <xf numFmtId="0" fontId="26" fillId="33" borderId="18" xfId="570" applyFont="1" applyFill="1" applyBorder="1" applyAlignment="1">
      <alignment horizontal="center" vertical="top" wrapText="1"/>
    </xf>
    <xf numFmtId="0" fontId="51" fillId="0" borderId="0" xfId="0" applyFont="1" applyFill="1" applyAlignment="1">
      <alignment vertical="top" wrapText="1"/>
    </xf>
    <xf numFmtId="0" fontId="51" fillId="0" borderId="0" xfId="527" applyFont="1" applyFill="1" applyAlignment="1">
      <alignment vertical="top" wrapText="1"/>
    </xf>
    <xf numFmtId="0" fontId="15" fillId="33" borderId="41" xfId="0" applyFont="1" applyFill="1" applyBorder="1" applyAlignment="1" applyProtection="1">
      <alignment horizontal="center" vertical="center" wrapText="1"/>
      <protection hidden="1"/>
    </xf>
    <xf numFmtId="0" fontId="15" fillId="33" borderId="44" xfId="0" applyFont="1" applyFill="1" applyBorder="1" applyAlignment="1" applyProtection="1">
      <alignment horizontal="center" vertical="center" wrapText="1"/>
      <protection hidden="1"/>
    </xf>
    <xf numFmtId="0" fontId="5"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50" fillId="0" borderId="0" xfId="0" applyFont="1" applyAlignment="1"/>
    <xf numFmtId="0" fontId="0" fillId="36" borderId="0" xfId="0" applyFill="1" applyProtection="1">
      <protection hidden="1"/>
    </xf>
    <xf numFmtId="0" fontId="26" fillId="0" borderId="19" xfId="0" applyFont="1" applyBorder="1" applyAlignment="1">
      <alignment vertical="top" wrapText="1"/>
    </xf>
    <xf numFmtId="166" fontId="26" fillId="33" borderId="11" xfId="570" applyNumberFormat="1" applyFont="1" applyFill="1" applyBorder="1" applyAlignment="1">
      <alignment horizontal="center" vertical="top" wrapText="1"/>
    </xf>
    <xf numFmtId="1" fontId="41" fillId="0" borderId="0" xfId="0" applyNumberFormat="1" applyFont="1" applyFill="1" applyAlignment="1" applyProtection="1">
      <alignment horizontal="center" vertical="center" wrapText="1"/>
      <protection hidden="1"/>
    </xf>
    <xf numFmtId="0" fontId="39" fillId="0" borderId="0" xfId="0" applyFont="1" applyFill="1" applyAlignment="1" applyProtection="1">
      <alignment horizontal="center" vertical="center" wrapText="1"/>
      <protection hidden="1"/>
    </xf>
    <xf numFmtId="0" fontId="0" fillId="0" borderId="45" xfId="0" applyFill="1" applyBorder="1"/>
    <xf numFmtId="0" fontId="80" fillId="11" borderId="0" xfId="0" applyFont="1" applyFill="1" applyProtection="1">
      <protection hidden="1"/>
    </xf>
    <xf numFmtId="0" fontId="0" fillId="0" borderId="0" xfId="0" applyFont="1" applyFill="1" applyAlignment="1">
      <alignment vertical="top"/>
    </xf>
    <xf numFmtId="0" fontId="54" fillId="0" borderId="0" xfId="0" applyFont="1" applyFill="1" applyBorder="1" applyAlignment="1">
      <alignment vertical="top" wrapText="1"/>
    </xf>
    <xf numFmtId="0" fontId="5" fillId="36" borderId="35" xfId="0" applyNumberFormat="1" applyFont="1" applyFill="1" applyBorder="1" applyAlignment="1" applyProtection="1">
      <alignment vertical="center" wrapText="1"/>
      <protection hidden="1"/>
    </xf>
    <xf numFmtId="0" fontId="12" fillId="33" borderId="46" xfId="0" applyFont="1" applyFill="1" applyBorder="1" applyAlignment="1" applyProtection="1">
      <alignment horizontal="center" vertical="center" wrapText="1"/>
      <protection hidden="1"/>
    </xf>
    <xf numFmtId="0" fontId="12"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6" fillId="33" borderId="19" xfId="570" applyNumberFormat="1" applyFont="1" applyFill="1" applyBorder="1" applyAlignment="1">
      <alignment horizontal="center" vertical="top" wrapText="1"/>
    </xf>
    <xf numFmtId="164" fontId="26" fillId="33" borderId="19" xfId="570" applyNumberFormat="1" applyFont="1" applyFill="1" applyBorder="1" applyAlignment="1">
      <alignment horizontal="center" vertical="top" wrapText="1"/>
    </xf>
    <xf numFmtId="0" fontId="81" fillId="36" borderId="19" xfId="0" applyFont="1" applyFill="1" applyBorder="1" applyAlignment="1" applyProtection="1">
      <alignment horizontal="left" vertical="center" wrapText="1"/>
      <protection hidden="1"/>
    </xf>
    <xf numFmtId="0" fontId="26" fillId="33" borderId="18" xfId="570" applyFont="1" applyFill="1" applyBorder="1" applyAlignment="1">
      <alignment vertical="center" wrapText="1"/>
    </xf>
    <xf numFmtId="0" fontId="26" fillId="33" borderId="48" xfId="570" applyFont="1" applyFill="1" applyBorder="1" applyAlignment="1">
      <alignment vertical="top" wrapText="1"/>
    </xf>
    <xf numFmtId="0" fontId="26" fillId="33" borderId="49" xfId="570" applyFont="1" applyFill="1" applyBorder="1" applyAlignment="1">
      <alignment vertical="top" wrapText="1"/>
    </xf>
    <xf numFmtId="0" fontId="7" fillId="0" borderId="11" xfId="0" applyFont="1" applyFill="1" applyBorder="1" applyAlignment="1" applyProtection="1">
      <alignment wrapText="1"/>
    </xf>
    <xf numFmtId="0" fontId="26" fillId="33" borderId="18" xfId="570" applyFont="1" applyFill="1" applyBorder="1" applyAlignment="1">
      <alignment horizontal="left" vertical="top" wrapText="1"/>
    </xf>
    <xf numFmtId="0" fontId="7" fillId="0" borderId="18" xfId="0" applyFont="1" applyFill="1" applyBorder="1" applyAlignment="1" applyProtection="1">
      <alignment vertical="top" wrapText="1"/>
    </xf>
    <xf numFmtId="0" fontId="26" fillId="33" borderId="19" xfId="570" applyFont="1" applyFill="1" applyBorder="1" applyAlignment="1">
      <alignment vertical="top" wrapText="1"/>
    </xf>
    <xf numFmtId="0" fontId="48" fillId="33" borderId="50" xfId="0" applyFont="1" applyFill="1" applyBorder="1" applyAlignment="1" applyProtection="1">
      <alignment horizontal="center" vertical="center" wrapText="1"/>
      <protection hidden="1"/>
    </xf>
    <xf numFmtId="0" fontId="48" fillId="0" borderId="51" xfId="0" applyFont="1" applyBorder="1" applyAlignment="1" applyProtection="1">
      <alignment horizontal="center" vertical="center" wrapText="1"/>
      <protection hidden="1"/>
    </xf>
    <xf numFmtId="0" fontId="36" fillId="0" borderId="52" xfId="0" applyFont="1" applyBorder="1" applyAlignment="1" applyProtection="1">
      <alignment vertical="center" wrapText="1"/>
      <protection hidden="1"/>
    </xf>
    <xf numFmtId="0" fontId="54"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10" fillId="33" borderId="0" xfId="0" applyNumberFormat="1" applyFont="1" applyFill="1" applyBorder="1"/>
    <xf numFmtId="164" fontId="15" fillId="33" borderId="0" xfId="0" applyNumberFormat="1" applyFont="1" applyFill="1" applyBorder="1" applyAlignment="1">
      <alignment horizontal="center" vertical="center" wrapText="1"/>
    </xf>
    <xf numFmtId="164" fontId="12" fillId="33" borderId="0" xfId="0" applyNumberFormat="1" applyFont="1" applyFill="1" applyBorder="1" applyAlignment="1">
      <alignment horizontal="center" vertical="center"/>
    </xf>
    <xf numFmtId="164" fontId="0" fillId="33" borderId="0" xfId="0" applyNumberFormat="1" applyFont="1" applyFill="1" applyBorder="1"/>
    <xf numFmtId="164" fontId="28"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3" fillId="0" borderId="52" xfId="0" applyFont="1" applyBorder="1" applyAlignment="1" applyProtection="1">
      <alignment vertical="center" wrapText="1"/>
      <protection hidden="1"/>
    </xf>
    <xf numFmtId="9" fontId="16"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2" fillId="33" borderId="28" xfId="0" applyFont="1" applyFill="1" applyBorder="1" applyAlignment="1" applyProtection="1">
      <alignment vertical="center" wrapText="1"/>
      <protection hidden="1"/>
    </xf>
    <xf numFmtId="0" fontId="12" fillId="33" borderId="53" xfId="0" applyFont="1" applyFill="1" applyBorder="1" applyAlignment="1" applyProtection="1">
      <alignment vertical="center" wrapText="1"/>
      <protection hidden="1"/>
    </xf>
    <xf numFmtId="0" fontId="45" fillId="33" borderId="0" xfId="487" applyFont="1" applyFill="1" applyBorder="1" applyAlignment="1" applyProtection="1">
      <alignment horizontal="center" vertical="center" wrapText="1"/>
      <protection hidden="1"/>
    </xf>
    <xf numFmtId="0" fontId="12" fillId="33" borderId="54" xfId="0" applyFont="1" applyFill="1" applyBorder="1" applyAlignment="1" applyProtection="1">
      <alignment vertical="center" wrapText="1"/>
      <protection hidden="1"/>
    </xf>
    <xf numFmtId="0" fontId="12" fillId="33" borderId="0" xfId="0" applyFont="1" applyFill="1" applyBorder="1" applyAlignment="1" applyProtection="1">
      <alignment vertical="center" wrapText="1"/>
      <protection hidden="1"/>
    </xf>
    <xf numFmtId="0" fontId="47" fillId="33" borderId="0" xfId="0" applyFont="1" applyFill="1" applyBorder="1" applyAlignment="1" applyProtection="1">
      <alignment horizontal="center" vertical="center" wrapText="1"/>
      <protection hidden="1"/>
    </xf>
    <xf numFmtId="0" fontId="15" fillId="33" borderId="54"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Fill="1" applyBorder="1" applyAlignment="1" applyProtection="1">
      <alignment vertical="center" wrapText="1"/>
      <protection locked="0"/>
    </xf>
    <xf numFmtId="0" fontId="12" fillId="33" borderId="55" xfId="0" applyFont="1" applyFill="1" applyBorder="1" applyAlignment="1" applyProtection="1">
      <alignment vertical="center" wrapText="1"/>
    </xf>
    <xf numFmtId="166" fontId="26" fillId="33" borderId="19" xfId="570" applyNumberFormat="1" applyFont="1" applyFill="1" applyBorder="1" applyAlignment="1">
      <alignment horizontal="center" vertical="top" wrapText="1"/>
    </xf>
    <xf numFmtId="0" fontId="6" fillId="0" borderId="35" xfId="0" applyNumberFormat="1" applyFont="1" applyFill="1" applyBorder="1" applyAlignment="1" applyProtection="1">
      <alignment vertical="top" wrapText="1"/>
      <protection hidden="1"/>
    </xf>
    <xf numFmtId="9" fontId="82"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4" fillId="0" borderId="0" xfId="0" applyFont="1" applyFill="1" applyAlignment="1" applyProtection="1">
      <alignment vertical="top" wrapText="1"/>
      <protection hidden="1"/>
    </xf>
    <xf numFmtId="0" fontId="52"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50" fillId="0" borderId="0" xfId="0" applyFont="1" applyAlignment="1">
      <alignment vertical="top" wrapText="1"/>
    </xf>
    <xf numFmtId="0" fontId="52" fillId="0" borderId="0" xfId="0" applyFont="1" applyAlignment="1">
      <alignment vertical="top" wrapText="1"/>
    </xf>
    <xf numFmtId="9" fontId="50"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4" fillId="36" borderId="19" xfId="0" applyFont="1" applyFill="1" applyBorder="1" applyAlignment="1">
      <alignment vertical="center" wrapText="1"/>
    </xf>
    <xf numFmtId="0" fontId="54"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9" fillId="0" borderId="0" xfId="0" applyFont="1" applyFill="1" applyAlignment="1">
      <alignment vertical="top" wrapText="1"/>
    </xf>
    <xf numFmtId="0" fontId="15"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6" fillId="33" borderId="10" xfId="0" applyFont="1" applyFill="1" applyBorder="1" applyAlignment="1" applyProtection="1">
      <alignment vertical="center" wrapText="1"/>
    </xf>
    <xf numFmtId="0" fontId="15" fillId="33" borderId="38" xfId="0" applyFont="1" applyFill="1" applyBorder="1" applyAlignment="1" applyProtection="1">
      <alignment wrapText="1"/>
    </xf>
    <xf numFmtId="0" fontId="43"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2"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3" fillId="0" borderId="0" xfId="0" applyFont="1" applyAlignment="1" applyProtection="1">
      <alignment vertical="center" wrapText="1"/>
      <protection locked="0"/>
    </xf>
    <xf numFmtId="0" fontId="7" fillId="33" borderId="58" xfId="0" applyFont="1" applyFill="1" applyBorder="1" applyAlignment="1" applyProtection="1">
      <alignment horizontal="center" vertical="center" wrapText="1"/>
      <protection locked="0" hidden="1"/>
    </xf>
    <xf numFmtId="0" fontId="7"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8"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50" fillId="0" borderId="0" xfId="502" applyNumberFormat="1" applyFont="1" applyFill="1" applyAlignment="1">
      <alignment horizontal="left" vertical="top" wrapText="1"/>
    </xf>
    <xf numFmtId="0" fontId="27" fillId="36" borderId="19" xfId="0" applyFont="1" applyFill="1" applyBorder="1" applyAlignment="1">
      <alignment vertical="center" wrapText="1"/>
    </xf>
    <xf numFmtId="0" fontId="16" fillId="33" borderId="22" xfId="0" applyFont="1" applyFill="1" applyBorder="1" applyAlignment="1" applyProtection="1">
      <alignment horizontal="left" vertical="center" wrapText="1"/>
      <protection hidden="1"/>
    </xf>
    <xf numFmtId="0" fontId="54" fillId="0" borderId="0" xfId="0" applyFont="1" applyFill="1" applyAlignment="1">
      <alignment vertical="top" wrapText="1"/>
    </xf>
    <xf numFmtId="0" fontId="90"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4" fillId="0" borderId="0" xfId="0" applyFont="1" applyAlignment="1">
      <alignment vertical="top" wrapText="1"/>
    </xf>
    <xf numFmtId="0" fontId="0" fillId="33" borderId="59" xfId="0" applyFill="1" applyBorder="1" applyAlignment="1" applyProtection="1">
      <alignment vertical="center" wrapText="1"/>
      <protection locked="0"/>
    </xf>
    <xf numFmtId="0" fontId="50"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4" fillId="0" borderId="0" xfId="480" applyFont="1" applyFill="1" applyAlignment="1">
      <alignment horizontal="left" vertical="top" wrapText="1"/>
    </xf>
    <xf numFmtId="164" fontId="50" fillId="0" borderId="0" xfId="480" applyFont="1" applyFill="1" applyAlignment="1">
      <alignment vertical="top" wrapText="1"/>
    </xf>
    <xf numFmtId="0" fontId="82" fillId="0" borderId="0" xfId="502" applyNumberFormat="1" applyFont="1" applyFill="1" applyAlignment="1">
      <alignment horizontal="left" vertical="top" wrapText="1"/>
    </xf>
    <xf numFmtId="0" fontId="50" fillId="0" borderId="0" xfId="0" applyFont="1" applyAlignment="1">
      <alignment horizontal="left" vertical="top" wrapText="1"/>
    </xf>
    <xf numFmtId="0" fontId="50" fillId="0" borderId="0" xfId="502" applyFont="1" applyFill="1" applyAlignment="1">
      <alignment horizontal="left" vertical="top" wrapText="1"/>
    </xf>
    <xf numFmtId="0" fontId="50" fillId="0" borderId="0" xfId="569" applyFont="1" applyFill="1" applyAlignment="1">
      <alignment vertical="top" wrapText="1"/>
    </xf>
    <xf numFmtId="0" fontId="92" fillId="0" borderId="0" xfId="507" applyNumberFormat="1" applyFont="1" applyFill="1" applyAlignment="1">
      <alignment horizontal="left" vertical="top" wrapText="1"/>
    </xf>
    <xf numFmtId="0" fontId="50" fillId="0" borderId="0" xfId="507" applyNumberFormat="1" applyFont="1" applyFill="1" applyAlignment="1">
      <alignment horizontal="left" vertical="top" wrapText="1"/>
    </xf>
    <xf numFmtId="164" fontId="54" fillId="0" borderId="0" xfId="480" applyFont="1" applyFill="1" applyAlignment="1">
      <alignment vertical="top" wrapText="1"/>
    </xf>
    <xf numFmtId="9" fontId="93" fillId="0" borderId="0" xfId="480" applyNumberFormat="1" applyFont="1" applyFill="1" applyAlignment="1">
      <alignment horizontal="left" vertical="top" wrapText="1"/>
    </xf>
    <xf numFmtId="0" fontId="82" fillId="0" borderId="0" xfId="502" applyNumberFormat="1" applyFont="1" applyFill="1" applyAlignment="1">
      <alignment horizontal="justify" vertical="top"/>
    </xf>
    <xf numFmtId="0" fontId="50" fillId="0" borderId="0" xfId="502" applyNumberFormat="1" applyFont="1" applyFill="1" applyAlignment="1">
      <alignment horizontal="justify" vertical="top"/>
    </xf>
    <xf numFmtId="0" fontId="50" fillId="0" borderId="0" xfId="0" applyFont="1" applyAlignment="1">
      <alignment horizontal="left" vertical="top"/>
    </xf>
    <xf numFmtId="0" fontId="50" fillId="0" borderId="0" xfId="502" applyFont="1" applyFill="1" applyAlignment="1">
      <alignment horizontal="justify" vertical="top"/>
    </xf>
    <xf numFmtId="0" fontId="93" fillId="0" borderId="0" xfId="502" applyFont="1" applyFill="1" applyAlignment="1">
      <alignment horizontal="justify" vertical="top"/>
    </xf>
    <xf numFmtId="0" fontId="82" fillId="0" borderId="0" xfId="502" applyNumberFormat="1" applyFont="1" applyFill="1" applyBorder="1" applyAlignment="1">
      <alignment horizontal="left" vertical="top" wrapText="1"/>
    </xf>
    <xf numFmtId="0" fontId="50" fillId="0" borderId="0" xfId="502" applyFont="1" applyFill="1" applyBorder="1" applyAlignment="1">
      <alignment horizontal="left" vertical="top" wrapText="1"/>
    </xf>
    <xf numFmtId="0" fontId="55" fillId="0" borderId="0" xfId="502" applyFont="1" applyFill="1" applyBorder="1" applyAlignment="1">
      <alignment horizontal="left" vertical="top" wrapText="1"/>
    </xf>
    <xf numFmtId="0" fontId="93" fillId="0" borderId="0" xfId="502" applyFont="1" applyFill="1" applyAlignment="1">
      <alignment horizontal="left" vertical="top" wrapText="1"/>
    </xf>
    <xf numFmtId="164" fontId="54" fillId="0" borderId="0" xfId="480" applyFont="1" applyFill="1" applyAlignment="1" applyProtection="1">
      <alignment horizontal="left" vertical="top" wrapText="1"/>
    </xf>
    <xf numFmtId="0" fontId="94" fillId="0" borderId="0" xfId="502" applyFont="1" applyFill="1" applyAlignment="1">
      <alignment vertical="top" wrapText="1"/>
    </xf>
    <xf numFmtId="0" fontId="82" fillId="0" borderId="0" xfId="502" applyFont="1" applyFill="1" applyAlignment="1">
      <alignment vertical="top" wrapText="1"/>
    </xf>
    <xf numFmtId="164" fontId="54" fillId="0" borderId="0" xfId="480" applyFont="1" applyFill="1" applyBorder="1" applyAlignment="1">
      <alignment vertical="top" wrapText="1"/>
    </xf>
    <xf numFmtId="0" fontId="95" fillId="0" borderId="0" xfId="0" applyFont="1"/>
    <xf numFmtId="164" fontId="54" fillId="0" borderId="0" xfId="480" applyFont="1" applyFill="1" applyAlignment="1" applyProtection="1">
      <alignment horizontal="left" vertical="top" wrapText="1"/>
      <protection hidden="1"/>
    </xf>
    <xf numFmtId="0" fontId="96"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4" fillId="36" borderId="19" xfId="0" applyFont="1" applyFill="1" applyBorder="1" applyAlignment="1">
      <alignment vertical="top" wrapText="1"/>
    </xf>
    <xf numFmtId="0" fontId="54" fillId="36" borderId="19" xfId="502" applyNumberFormat="1" applyFont="1" applyFill="1" applyBorder="1" applyAlignment="1">
      <alignment vertical="top" wrapText="1"/>
    </xf>
    <xf numFmtId="0" fontId="9" fillId="0" borderId="19" xfId="487" applyFill="1" applyBorder="1" applyAlignment="1">
      <alignment vertical="center"/>
      <protection locked="0"/>
    </xf>
    <xf numFmtId="0" fontId="9" fillId="0" borderId="19" xfId="487" applyBorder="1" applyAlignment="1">
      <alignment vertical="center"/>
      <protection locked="0"/>
    </xf>
    <xf numFmtId="0" fontId="2" fillId="0" borderId="0" xfId="592" applyAlignment="1">
      <alignment vertical="top" wrapText="1"/>
    </xf>
    <xf numFmtId="0" fontId="54" fillId="0" borderId="0" xfId="0" applyFont="1" applyFill="1" applyAlignment="1">
      <alignment vertical="top" wrapText="1"/>
    </xf>
    <xf numFmtId="0" fontId="51" fillId="0" borderId="0" xfId="0" applyFont="1" applyFill="1" applyAlignment="1">
      <alignment vertical="top" wrapText="1"/>
    </xf>
    <xf numFmtId="0" fontId="0" fillId="0" borderId="0" xfId="0" applyFont="1" applyFill="1" applyAlignment="1">
      <alignment vertical="top"/>
    </xf>
    <xf numFmtId="0" fontId="54" fillId="0" borderId="0" xfId="0" applyFont="1" applyFill="1" applyBorder="1" applyAlignment="1">
      <alignment vertical="top" wrapText="1"/>
    </xf>
    <xf numFmtId="0" fontId="0" fillId="0" borderId="0" xfId="0" applyFont="1" applyFill="1" applyBorder="1" applyAlignment="1">
      <alignment horizontal="left" vertical="top" wrapText="1"/>
    </xf>
    <xf numFmtId="0" fontId="54"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4" fillId="0" borderId="0" xfId="502" applyNumberFormat="1" applyFont="1" applyFill="1" applyAlignment="1">
      <alignment horizontal="left" vertical="top" wrapText="1"/>
    </xf>
    <xf numFmtId="0" fontId="54" fillId="0" borderId="0" xfId="502" applyNumberFormat="1" applyFont="1" applyFill="1" applyAlignment="1">
      <alignment horizontal="justify" vertical="top"/>
    </xf>
    <xf numFmtId="0" fontId="54" fillId="0" borderId="0" xfId="502" applyNumberFormat="1" applyFont="1" applyFill="1" applyBorder="1" applyAlignment="1">
      <alignment horizontal="left" vertical="top" wrapText="1"/>
    </xf>
    <xf numFmtId="0" fontId="50" fillId="0" borderId="0" xfId="502" applyNumberFormat="1" applyFont="1" applyFill="1" applyAlignment="1">
      <alignment horizontal="left" vertical="top" wrapText="1"/>
    </xf>
    <xf numFmtId="0" fontId="54" fillId="0" borderId="0" xfId="506" applyNumberFormat="1" applyFont="1" applyFill="1" applyAlignment="1">
      <alignment horizontal="left" vertical="top" wrapText="1"/>
    </xf>
    <xf numFmtId="0" fontId="54" fillId="0" borderId="0" xfId="0" applyFont="1" applyFill="1" applyAlignment="1">
      <alignment vertical="top" wrapText="1"/>
    </xf>
    <xf numFmtId="0" fontId="0" fillId="0" borderId="0" xfId="0" applyFont="1" applyFill="1" applyAlignment="1">
      <alignment vertical="top" wrapText="1"/>
    </xf>
    <xf numFmtId="164" fontId="26" fillId="0" borderId="48" xfId="570" applyNumberFormat="1" applyFont="1" applyFill="1" applyBorder="1" applyAlignment="1">
      <alignment horizontal="center" vertical="top" wrapText="1"/>
    </xf>
    <xf numFmtId="164" fontId="26" fillId="0" borderId="49" xfId="570" applyNumberFormat="1" applyFont="1" applyFill="1" applyBorder="1" applyAlignment="1">
      <alignment horizontal="center" vertical="top" wrapText="1"/>
    </xf>
    <xf numFmtId="164" fontId="26" fillId="0" borderId="11" xfId="570" applyNumberFormat="1" applyFont="1" applyFill="1" applyBorder="1" applyAlignment="1">
      <alignment horizontal="center" vertical="top" wrapText="1"/>
    </xf>
    <xf numFmtId="0" fontId="26" fillId="33" borderId="48" xfId="570" applyFont="1" applyFill="1" applyBorder="1" applyAlignment="1">
      <alignment horizontal="left" vertical="top" wrapText="1"/>
    </xf>
    <xf numFmtId="0" fontId="26" fillId="33" borderId="49" xfId="570" applyFont="1" applyFill="1" applyBorder="1" applyAlignment="1">
      <alignment horizontal="left" vertical="top" wrapText="1"/>
    </xf>
    <xf numFmtId="0" fontId="26" fillId="33" borderId="11" xfId="570" applyFont="1" applyFill="1" applyBorder="1" applyAlignment="1">
      <alignment horizontal="left" vertical="top" wrapText="1"/>
    </xf>
    <xf numFmtId="0" fontId="13" fillId="33" borderId="15" xfId="0" applyFont="1" applyFill="1" applyBorder="1" applyAlignment="1">
      <alignment horizontal="center" vertical="center" wrapText="1"/>
    </xf>
    <xf numFmtId="0" fontId="13" fillId="33" borderId="32" xfId="0" applyFont="1" applyFill="1" applyBorder="1" applyAlignment="1">
      <alignment horizontal="center" vertical="center" wrapText="1"/>
    </xf>
    <xf numFmtId="0" fontId="7" fillId="33" borderId="45" xfId="0" applyFont="1" applyFill="1" applyBorder="1" applyAlignment="1">
      <alignment horizontal="center"/>
    </xf>
    <xf numFmtId="0" fontId="10" fillId="33" borderId="0" xfId="0" applyFont="1" applyFill="1" applyBorder="1" applyAlignment="1">
      <alignment horizontal="center"/>
    </xf>
    <xf numFmtId="0" fontId="27" fillId="33" borderId="0" xfId="0" applyFont="1" applyFill="1" applyBorder="1" applyAlignment="1">
      <alignment horizontal="center" vertical="center" wrapText="1"/>
    </xf>
    <xf numFmtId="0" fontId="27" fillId="33" borderId="60" xfId="0" applyFont="1" applyFill="1" applyBorder="1" applyAlignment="1">
      <alignment horizontal="center" vertical="center" wrapText="1"/>
    </xf>
    <xf numFmtId="0" fontId="26" fillId="33" borderId="48" xfId="570" applyFont="1" applyFill="1" applyBorder="1" applyAlignment="1">
      <alignment horizontal="center" vertical="top" wrapText="1"/>
    </xf>
    <xf numFmtId="0" fontId="26" fillId="33" borderId="49" xfId="570" applyFont="1" applyFill="1" applyBorder="1" applyAlignment="1">
      <alignment horizontal="center" vertical="top" wrapText="1"/>
    </xf>
    <xf numFmtId="0" fontId="26" fillId="33" borderId="11" xfId="570" applyFont="1" applyFill="1" applyBorder="1" applyAlignment="1">
      <alignment horizontal="center" vertical="top" wrapText="1"/>
    </xf>
    <xf numFmtId="164" fontId="26" fillId="33" borderId="48" xfId="570" applyNumberFormat="1" applyFont="1" applyFill="1" applyBorder="1" applyAlignment="1">
      <alignment horizontal="center" vertical="top" wrapText="1"/>
    </xf>
    <xf numFmtId="164" fontId="26" fillId="33" borderId="49" xfId="570" applyNumberFormat="1" applyFont="1" applyFill="1" applyBorder="1" applyAlignment="1">
      <alignment horizontal="center" vertical="top" wrapText="1"/>
    </xf>
    <xf numFmtId="164" fontId="26" fillId="33" borderId="11" xfId="570" applyNumberFormat="1" applyFont="1" applyFill="1" applyBorder="1" applyAlignment="1">
      <alignment horizontal="center" vertical="top" wrapText="1"/>
    </xf>
    <xf numFmtId="2" fontId="26" fillId="33" borderId="48" xfId="570" applyNumberFormat="1" applyFont="1" applyFill="1" applyBorder="1" applyAlignment="1">
      <alignment horizontal="center" vertical="top" wrapText="1"/>
    </xf>
    <xf numFmtId="2" fontId="26" fillId="33" borderId="49" xfId="570" applyNumberFormat="1" applyFont="1" applyFill="1" applyBorder="1" applyAlignment="1">
      <alignment horizontal="center" vertical="top" wrapText="1"/>
    </xf>
    <xf numFmtId="2" fontId="26" fillId="33" borderId="11" xfId="570" applyNumberFormat="1" applyFont="1" applyFill="1" applyBorder="1" applyAlignment="1">
      <alignment horizontal="center" vertical="top" wrapText="1"/>
    </xf>
    <xf numFmtId="0" fontId="26" fillId="0" borderId="48" xfId="570" applyFont="1" applyFill="1" applyBorder="1" applyAlignment="1">
      <alignment horizontal="center" vertical="top" wrapText="1"/>
    </xf>
    <xf numFmtId="0" fontId="26" fillId="0" borderId="49" xfId="570" applyFont="1" applyFill="1" applyBorder="1" applyAlignment="1">
      <alignment horizontal="center" vertical="top" wrapText="1"/>
    </xf>
    <xf numFmtId="0" fontId="26" fillId="0" borderId="11" xfId="570"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6" fillId="33" borderId="61" xfId="0" applyFont="1" applyFill="1" applyBorder="1" applyAlignment="1" applyProtection="1">
      <alignment horizontal="left" vertical="center"/>
      <protection locked="0"/>
    </xf>
    <xf numFmtId="0" fontId="16" fillId="33" borderId="37" xfId="0" applyFont="1" applyFill="1" applyBorder="1" applyAlignment="1" applyProtection="1">
      <alignment horizontal="left" vertical="center"/>
      <protection locked="0"/>
    </xf>
    <xf numFmtId="0" fontId="12" fillId="33" borderId="61" xfId="0" applyFont="1" applyFill="1" applyBorder="1" applyAlignment="1" applyProtection="1">
      <alignment horizontal="left" vertical="center" wrapText="1"/>
      <protection locked="0"/>
    </xf>
    <xf numFmtId="0" fontId="12" fillId="33" borderId="10" xfId="0" applyFont="1" applyFill="1" applyBorder="1" applyAlignment="1" applyProtection="1">
      <alignment horizontal="left" vertical="center" wrapText="1"/>
      <protection locked="0"/>
    </xf>
    <xf numFmtId="0" fontId="12" fillId="33" borderId="37" xfId="0" applyFont="1" applyFill="1" applyBorder="1" applyAlignment="1" applyProtection="1">
      <alignment horizontal="left" vertical="center" wrapText="1"/>
      <protection locked="0"/>
    </xf>
    <xf numFmtId="0" fontId="10" fillId="33" borderId="27" xfId="0" applyFont="1" applyFill="1" applyBorder="1" applyAlignment="1" applyProtection="1">
      <alignment horizontal="center" wrapText="1"/>
      <protection hidden="1"/>
    </xf>
    <xf numFmtId="0" fontId="18" fillId="33" borderId="32" xfId="0" applyFont="1" applyFill="1" applyBorder="1" applyAlignment="1" applyProtection="1">
      <alignment horizontal="center" vertical="center"/>
      <protection hidden="1"/>
    </xf>
    <xf numFmtId="0" fontId="18" fillId="33" borderId="45" xfId="0" applyFont="1" applyFill="1" applyBorder="1" applyAlignment="1" applyProtection="1">
      <alignment horizontal="center" vertical="center"/>
      <protection hidden="1"/>
    </xf>
    <xf numFmtId="0" fontId="25" fillId="0" borderId="0" xfId="487" applyFont="1" applyFill="1" applyBorder="1" applyAlignment="1" applyProtection="1">
      <alignment horizontal="center" vertical="center" wrapText="1"/>
      <protection hidden="1"/>
    </xf>
    <xf numFmtId="0" fontId="16" fillId="33" borderId="61" xfId="0" applyFont="1" applyFill="1" applyBorder="1" applyAlignment="1" applyProtection="1">
      <alignment horizontal="left" vertical="center" wrapText="1"/>
      <protection locked="0"/>
    </xf>
    <xf numFmtId="0" fontId="16" fillId="33" borderId="37" xfId="0" applyFont="1" applyFill="1" applyBorder="1" applyAlignment="1" applyProtection="1">
      <alignment horizontal="left" vertical="center" wrapText="1"/>
      <protection locked="0"/>
    </xf>
    <xf numFmtId="0" fontId="16" fillId="33" borderId="10" xfId="0" applyFont="1" applyFill="1" applyBorder="1" applyAlignment="1" applyProtection="1">
      <alignment horizontal="center" vertical="center"/>
    </xf>
    <xf numFmtId="0" fontId="12" fillId="33" borderId="10" xfId="0" applyFont="1" applyFill="1" applyBorder="1" applyAlignment="1" applyProtection="1">
      <alignment horizontal="left" vertical="center" wrapText="1"/>
    </xf>
    <xf numFmtId="0" fontId="24" fillId="0" borderId="27" xfId="487" applyFont="1" applyFill="1" applyBorder="1" applyAlignment="1" applyProtection="1">
      <alignment horizontal="center"/>
      <protection hidden="1"/>
    </xf>
    <xf numFmtId="0" fontId="15" fillId="33" borderId="10" xfId="0" applyFont="1" applyFill="1" applyBorder="1" applyAlignment="1" applyProtection="1">
      <alignment horizontal="left" wrapText="1"/>
      <protection hidden="1"/>
    </xf>
    <xf numFmtId="0" fontId="86" fillId="0" borderId="34" xfId="487" applyFont="1" applyFill="1" applyBorder="1" applyAlignment="1" applyProtection="1">
      <alignment horizontal="left" vertical="center" wrapText="1"/>
    </xf>
    <xf numFmtId="0" fontId="86" fillId="0" borderId="27" xfId="487" applyFont="1" applyFill="1" applyBorder="1" applyAlignment="1" applyProtection="1">
      <alignment horizontal="left" vertical="center" wrapText="1"/>
    </xf>
    <xf numFmtId="0" fontId="86" fillId="0" borderId="62" xfId="487" applyFont="1" applyFill="1" applyBorder="1" applyAlignment="1" applyProtection="1">
      <alignment horizontal="left" vertical="center" wrapText="1"/>
    </xf>
    <xf numFmtId="0" fontId="16" fillId="0" borderId="61" xfId="0" applyFont="1" applyFill="1" applyBorder="1" applyAlignment="1" applyProtection="1">
      <alignment horizontal="left" vertical="center"/>
      <protection locked="0"/>
    </xf>
    <xf numFmtId="0" fontId="16" fillId="0" borderId="37" xfId="0" applyFont="1" applyFill="1" applyBorder="1" applyAlignment="1" applyProtection="1">
      <alignment horizontal="left" vertical="center"/>
      <protection locked="0"/>
    </xf>
    <xf numFmtId="0" fontId="15" fillId="33" borderId="27" xfId="0" applyFont="1" applyFill="1" applyBorder="1" applyAlignment="1" applyProtection="1">
      <alignment horizontal="left" wrapText="1"/>
      <protection hidden="1"/>
    </xf>
    <xf numFmtId="9" fontId="16" fillId="33" borderId="61" xfId="0" applyNumberFormat="1" applyFont="1" applyFill="1" applyBorder="1" applyAlignment="1" applyProtection="1">
      <alignment horizontal="left" vertical="center"/>
      <protection locked="0"/>
    </xf>
    <xf numFmtId="9" fontId="16" fillId="33" borderId="37" xfId="0" applyNumberFormat="1" applyFont="1" applyFill="1" applyBorder="1" applyAlignment="1" applyProtection="1">
      <alignment horizontal="left" vertical="center"/>
      <protection locked="0"/>
    </xf>
    <xf numFmtId="0" fontId="22" fillId="0" borderId="27" xfId="487" applyFont="1" applyFill="1" applyBorder="1" applyAlignment="1" applyProtection="1">
      <alignment horizontal="center" wrapText="1"/>
      <protection hidden="1"/>
    </xf>
    <xf numFmtId="49" fontId="16" fillId="33" borderId="61" xfId="0" applyNumberFormat="1" applyFont="1" applyFill="1" applyBorder="1" applyAlignment="1" applyProtection="1">
      <alignment horizontal="left" vertical="center" wrapText="1"/>
      <protection locked="0"/>
    </xf>
    <xf numFmtId="49" fontId="16" fillId="33" borderId="10" xfId="0" applyNumberFormat="1" applyFont="1" applyFill="1" applyBorder="1" applyAlignment="1" applyProtection="1">
      <alignment horizontal="left" vertical="center" wrapText="1"/>
      <protection locked="0"/>
    </xf>
    <xf numFmtId="49" fontId="16" fillId="33" borderId="37" xfId="0" applyNumberFormat="1" applyFont="1" applyFill="1" applyBorder="1" applyAlignment="1" applyProtection="1">
      <alignment horizontal="left" vertical="center" wrapText="1"/>
      <protection locked="0"/>
    </xf>
    <xf numFmtId="0" fontId="18" fillId="33" borderId="0" xfId="0" applyFont="1" applyFill="1" applyBorder="1" applyAlignment="1" applyProtection="1">
      <alignment horizontal="center" wrapText="1"/>
    </xf>
    <xf numFmtId="0" fontId="84" fillId="33" borderId="61" xfId="487" applyFont="1" applyFill="1" applyBorder="1" applyAlignment="1" applyProtection="1">
      <alignment horizontal="left" vertical="center" wrapText="1"/>
      <protection locked="0"/>
    </xf>
    <xf numFmtId="0" fontId="85" fillId="33" borderId="10" xfId="0" applyFont="1" applyFill="1" applyBorder="1" applyAlignment="1" applyProtection="1">
      <alignment horizontal="left" vertical="center" wrapText="1"/>
      <protection locked="0"/>
    </xf>
    <xf numFmtId="0" fontId="85"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4" fillId="33" borderId="61" xfId="0" applyFont="1" applyFill="1" applyBorder="1" applyAlignment="1" applyProtection="1">
      <alignment horizontal="center" vertical="center"/>
      <protection hidden="1"/>
    </xf>
    <xf numFmtId="0" fontId="14" fillId="33" borderId="10" xfId="0" applyFont="1" applyFill="1" applyBorder="1" applyAlignment="1" applyProtection="1">
      <alignment horizontal="center" vertical="center"/>
      <protection hidden="1"/>
    </xf>
    <xf numFmtId="0" fontId="14" fillId="33" borderId="37" xfId="0" applyFont="1" applyFill="1" applyBorder="1" applyAlignment="1" applyProtection="1">
      <alignment horizontal="center" vertical="center"/>
      <protection hidden="1"/>
    </xf>
    <xf numFmtId="49" fontId="16" fillId="33" borderId="34" xfId="0" applyNumberFormat="1" applyFont="1" applyFill="1" applyBorder="1" applyAlignment="1" applyProtection="1">
      <alignment horizontal="left" vertical="center" wrapText="1"/>
      <protection locked="0"/>
    </xf>
    <xf numFmtId="49" fontId="16" fillId="33" borderId="27" xfId="0" applyNumberFormat="1" applyFont="1" applyFill="1" applyBorder="1" applyAlignment="1" applyProtection="1">
      <alignment horizontal="left" vertical="center" wrapText="1"/>
      <protection locked="0"/>
    </xf>
    <xf numFmtId="49" fontId="16" fillId="33" borderId="62" xfId="0" applyNumberFormat="1" applyFont="1" applyFill="1" applyBorder="1" applyAlignment="1" applyProtection="1">
      <alignment horizontal="left" vertical="center" wrapText="1"/>
      <protection locked="0"/>
    </xf>
    <xf numFmtId="0" fontId="15" fillId="33" borderId="0" xfId="0" applyFont="1" applyFill="1" applyBorder="1" applyAlignment="1" applyProtection="1">
      <alignment horizontal="center" vertical="center" wrapText="1"/>
      <protection hidden="1"/>
    </xf>
    <xf numFmtId="0" fontId="16" fillId="33" borderId="63" xfId="0" applyFont="1" applyFill="1" applyBorder="1" applyAlignment="1" applyProtection="1">
      <alignment horizontal="left" vertical="center" wrapText="1"/>
      <protection locked="0"/>
    </xf>
    <xf numFmtId="0" fontId="16" fillId="33" borderId="28" xfId="0" applyFont="1" applyFill="1" applyBorder="1" applyAlignment="1" applyProtection="1">
      <alignment horizontal="left" vertical="center" wrapText="1"/>
      <protection locked="0"/>
    </xf>
    <xf numFmtId="0" fontId="16" fillId="33" borderId="53" xfId="0" applyFont="1" applyFill="1" applyBorder="1" applyAlignment="1" applyProtection="1">
      <alignment horizontal="left" vertical="center" wrapText="1"/>
      <protection locked="0"/>
    </xf>
    <xf numFmtId="0" fontId="25" fillId="0" borderId="28" xfId="487" applyFont="1" applyFill="1" applyBorder="1" applyAlignment="1" applyProtection="1">
      <alignment horizontal="center" vertical="center" wrapText="1"/>
      <protection hidden="1"/>
    </xf>
    <xf numFmtId="0" fontId="25" fillId="33" borderId="0" xfId="487" applyFont="1" applyFill="1" applyBorder="1" applyAlignment="1" applyProtection="1">
      <alignment horizontal="center" vertical="center" wrapText="1"/>
      <protection hidden="1"/>
    </xf>
    <xf numFmtId="49" fontId="87" fillId="33" borderId="61" xfId="487" applyNumberFormat="1" applyFont="1" applyFill="1" applyBorder="1" applyAlignment="1" applyProtection="1">
      <alignment horizontal="left" vertical="center" wrapText="1"/>
      <protection locked="0"/>
    </xf>
    <xf numFmtId="49" fontId="87" fillId="33" borderId="10" xfId="487" applyNumberFormat="1" applyFont="1" applyFill="1" applyBorder="1" applyAlignment="1" applyProtection="1">
      <alignment horizontal="left" vertical="center" wrapText="1"/>
      <protection locked="0"/>
    </xf>
    <xf numFmtId="49" fontId="87" fillId="33" borderId="37" xfId="487" applyNumberFormat="1" applyFont="1" applyFill="1" applyBorder="1" applyAlignment="1" applyProtection="1">
      <alignment horizontal="left" vertical="center" wrapText="1"/>
      <protection locked="0"/>
    </xf>
    <xf numFmtId="0" fontId="15" fillId="33" borderId="27" xfId="0" applyFont="1" applyFill="1" applyBorder="1" applyAlignment="1" applyProtection="1">
      <alignment horizontal="center" vertical="top" wrapText="1"/>
      <protection hidden="1"/>
    </xf>
    <xf numFmtId="0" fontId="15" fillId="33" borderId="42" xfId="0" applyFont="1" applyFill="1" applyBorder="1" applyAlignment="1" applyProtection="1">
      <alignment horizontal="right" vertical="center"/>
      <protection hidden="1"/>
    </xf>
    <xf numFmtId="0" fontId="15" fillId="33" borderId="29" xfId="0" applyFont="1" applyFill="1" applyBorder="1" applyAlignment="1" applyProtection="1">
      <alignment horizontal="right" vertical="center"/>
      <protection hidden="1"/>
    </xf>
    <xf numFmtId="49" fontId="86" fillId="33" borderId="61" xfId="487" applyNumberFormat="1" applyFont="1" applyFill="1" applyBorder="1" applyAlignment="1" applyProtection="1">
      <alignment horizontal="left" vertical="center" wrapText="1"/>
      <protection locked="0"/>
    </xf>
    <xf numFmtId="49" fontId="87" fillId="33" borderId="10" xfId="0" applyNumberFormat="1" applyFont="1" applyFill="1" applyBorder="1" applyAlignment="1" applyProtection="1">
      <alignment horizontal="left" vertical="center" wrapText="1"/>
      <protection locked="0"/>
    </xf>
    <xf numFmtId="49" fontId="87" fillId="33" borderId="37" xfId="0" applyNumberFormat="1" applyFont="1" applyFill="1" applyBorder="1" applyAlignment="1" applyProtection="1">
      <alignment horizontal="left" vertical="center" wrapText="1"/>
      <protection locked="0"/>
    </xf>
    <xf numFmtId="49" fontId="16" fillId="0" borderId="61" xfId="0" applyNumberFormat="1" applyFont="1" applyFill="1" applyBorder="1" applyAlignment="1" applyProtection="1">
      <alignment horizontal="left" vertical="center" wrapText="1"/>
      <protection locked="0"/>
    </xf>
    <xf numFmtId="49" fontId="16" fillId="0" borderId="10" xfId="0" applyNumberFormat="1" applyFont="1" applyFill="1" applyBorder="1" applyAlignment="1" applyProtection="1">
      <alignment horizontal="left" vertical="center" wrapText="1"/>
      <protection locked="0"/>
    </xf>
    <xf numFmtId="49" fontId="16" fillId="0" borderId="37" xfId="0" applyNumberFormat="1" applyFont="1" applyFill="1" applyBorder="1" applyAlignment="1" applyProtection="1">
      <alignment horizontal="left" vertical="center" wrapText="1"/>
      <protection locked="0"/>
    </xf>
    <xf numFmtId="165" fontId="15" fillId="33" borderId="34" xfId="0" applyNumberFormat="1" applyFont="1" applyFill="1" applyBorder="1" applyAlignment="1" applyProtection="1">
      <alignment horizontal="center" wrapText="1"/>
      <protection locked="0"/>
    </xf>
    <xf numFmtId="165" fontId="15" fillId="33" borderId="62" xfId="0" applyNumberFormat="1" applyFont="1" applyFill="1" applyBorder="1" applyAlignment="1" applyProtection="1">
      <alignment horizontal="center" wrapText="1"/>
      <protection locked="0"/>
    </xf>
    <xf numFmtId="0" fontId="15" fillId="33" borderId="27" xfId="0" applyFont="1" applyFill="1" applyBorder="1" applyAlignment="1" applyProtection="1">
      <alignment horizontal="center" wrapText="1"/>
      <protection hidden="1"/>
    </xf>
    <xf numFmtId="0" fontId="49" fillId="33" borderId="38" xfId="487" applyFont="1" applyFill="1" applyBorder="1" applyAlignment="1" applyProtection="1">
      <alignment horizontal="center" vertical="center" wrapText="1"/>
      <protection hidden="1"/>
    </xf>
    <xf numFmtId="0" fontId="49" fillId="33" borderId="0" xfId="487" applyFont="1" applyFill="1" applyBorder="1" applyAlignment="1" applyProtection="1">
      <alignment horizontal="center" vertical="center" wrapText="1"/>
      <protection hidden="1"/>
    </xf>
    <xf numFmtId="0" fontId="13" fillId="0" borderId="60" xfId="0" applyFont="1" applyBorder="1" applyAlignment="1" applyProtection="1">
      <alignment horizontal="left" vertical="center" wrapText="1"/>
      <protection hidden="1"/>
    </xf>
    <xf numFmtId="0" fontId="12" fillId="33" borderId="27" xfId="0" applyFont="1" applyFill="1" applyBorder="1" applyAlignment="1" applyProtection="1">
      <alignment horizontal="center" vertical="center" wrapText="1"/>
      <protection hidden="1"/>
    </xf>
    <xf numFmtId="0" fontId="12"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2" fillId="33" borderId="0" xfId="487" applyFont="1" applyFill="1" applyBorder="1" applyAlignment="1" applyProtection="1">
      <alignment horizontal="center" vertical="center" wrapText="1"/>
      <protection hidden="1"/>
    </xf>
    <xf numFmtId="0" fontId="35"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7"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0" fontId="16" fillId="33" borderId="65" xfId="0" applyFont="1" applyFill="1" applyBorder="1" applyAlignment="1" applyProtection="1">
      <alignment horizontal="left" vertical="center"/>
      <protection locked="0"/>
    </xf>
    <xf numFmtId="0" fontId="16" fillId="33" borderId="66" xfId="0" applyFont="1" applyFill="1" applyBorder="1" applyAlignment="1" applyProtection="1">
      <alignment horizontal="left" vertical="center"/>
      <protection locked="0"/>
    </xf>
    <xf numFmtId="0" fontId="16" fillId="33" borderId="67" xfId="0" applyFont="1" applyFill="1" applyBorder="1" applyAlignment="1" applyProtection="1">
      <alignment horizontal="left" vertical="center"/>
      <protection locked="0"/>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29"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3"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29"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3"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cellXfs>
  <cellStyles count="59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 9 2" xfId="593" xr:uid="{2F40D3B9-4A58-4A29-95EC-D107903EF06D}"/>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broybark@nuvotronics.com" TargetMode="External"/><Relationship Id="rId7"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4.xml"/><Relationship Id="rId5" Type="http://schemas.openxmlformats.org/officeDocument/2006/relationships/printerSettings" Target="../printerSettings/printerSettings10.bin"/><Relationship Id="rId4" Type="http://schemas.openxmlformats.org/officeDocument/2006/relationships/hyperlink" Target="mailto:kdegastyne@nuvotronics.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32" activePane="bottomRight" state="frozen"/>
      <selection activeCell="A4" sqref="A4"/>
      <selection pane="topRight" activeCell="A4" sqref="A4"/>
      <selection pane="bottomLeft" activeCell="A4" sqref="A4"/>
      <selection pane="bottomRight" activeCell="E48" sqref="C26:E48"/>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53"/>
      <c r="B2" s="38" t="s">
        <v>870</v>
      </c>
      <c r="C2" s="36"/>
      <c r="D2" s="208"/>
      <c r="E2" s="3"/>
      <c r="F2" s="36"/>
      <c r="G2" s="34"/>
    </row>
    <row r="3" spans="1:7">
      <c r="A3" s="353"/>
      <c r="B3" s="5" t="s">
        <v>862</v>
      </c>
      <c r="C3" s="6"/>
      <c r="D3" s="209"/>
      <c r="E3" s="3"/>
      <c r="F3" s="6"/>
      <c r="G3" s="34"/>
    </row>
    <row r="4" spans="1:7" ht="15.75">
      <c r="A4" s="353"/>
      <c r="B4" s="41" t="s">
        <v>872</v>
      </c>
      <c r="C4" s="7"/>
      <c r="D4" s="210"/>
      <c r="E4" s="3"/>
      <c r="F4" s="7"/>
      <c r="G4" s="34"/>
    </row>
    <row r="5" spans="1:7">
      <c r="A5" s="353"/>
      <c r="B5" s="40" t="s">
        <v>1063</v>
      </c>
      <c r="C5" s="4"/>
      <c r="D5" s="211"/>
      <c r="E5" s="3"/>
      <c r="F5" s="4"/>
      <c r="G5" s="34"/>
    </row>
    <row r="6" spans="1:7">
      <c r="A6" s="353"/>
      <c r="B6" s="8"/>
      <c r="C6" s="8"/>
      <c r="D6" s="212"/>
      <c r="E6" s="8"/>
      <c r="F6" s="8"/>
      <c r="G6" s="34"/>
    </row>
    <row r="7" spans="1:7">
      <c r="A7" s="353"/>
      <c r="B7" s="8"/>
      <c r="C7" s="8"/>
      <c r="D7" s="212"/>
      <c r="E7" s="8"/>
      <c r="F7" s="8"/>
      <c r="G7" s="34"/>
    </row>
    <row r="8" spans="1:7">
      <c r="A8" s="353"/>
      <c r="B8" s="8"/>
      <c r="C8" s="8"/>
      <c r="D8" s="212"/>
      <c r="E8" s="8"/>
      <c r="F8" s="8"/>
      <c r="G8" s="34"/>
    </row>
    <row r="9" spans="1:7">
      <c r="A9" s="353"/>
      <c r="B9" s="356" t="s">
        <v>873</v>
      </c>
      <c r="C9" s="356"/>
      <c r="D9" s="356"/>
      <c r="E9" s="356"/>
      <c r="F9" s="356"/>
      <c r="G9" s="34"/>
    </row>
    <row r="10" spans="1:7" ht="27" customHeight="1">
      <c r="A10" s="353"/>
      <c r="B10" s="357" t="s">
        <v>448</v>
      </c>
      <c r="C10" s="357"/>
      <c r="D10" s="357"/>
      <c r="E10" s="357"/>
      <c r="F10" s="357"/>
      <c r="G10" s="34"/>
    </row>
    <row r="11" spans="1:7" ht="27" customHeight="1">
      <c r="A11" s="353"/>
      <c r="B11" s="358"/>
      <c r="C11" s="358"/>
      <c r="D11" s="358"/>
      <c r="E11" s="358"/>
      <c r="F11" s="358"/>
      <c r="G11" s="34"/>
    </row>
    <row r="12" spans="1:7">
      <c r="A12" s="353"/>
      <c r="B12" s="42" t="s">
        <v>871</v>
      </c>
      <c r="C12" s="43" t="s">
        <v>874</v>
      </c>
      <c r="D12" s="213" t="s">
        <v>875</v>
      </c>
      <c r="E12" s="43" t="s">
        <v>628</v>
      </c>
      <c r="F12" s="43" t="s">
        <v>629</v>
      </c>
      <c r="G12" s="34"/>
    </row>
    <row r="13" spans="1:7" ht="33.75">
      <c r="A13" s="353"/>
      <c r="B13" s="2">
        <v>1</v>
      </c>
      <c r="C13" s="37" t="s">
        <v>1111</v>
      </c>
      <c r="D13" s="39" t="s">
        <v>899</v>
      </c>
      <c r="E13" s="196" t="s">
        <v>876</v>
      </c>
      <c r="F13" s="196"/>
      <c r="G13" s="34"/>
    </row>
    <row r="14" spans="1:7" ht="33.75">
      <c r="A14" s="353"/>
      <c r="B14" s="2">
        <v>2</v>
      </c>
      <c r="C14" s="37" t="s">
        <v>1111</v>
      </c>
      <c r="D14" s="39" t="s">
        <v>1048</v>
      </c>
      <c r="E14" s="196" t="s">
        <v>540</v>
      </c>
      <c r="F14" s="196" t="s">
        <v>541</v>
      </c>
      <c r="G14" s="34"/>
    </row>
    <row r="15" spans="1:7" ht="89.1" customHeight="1">
      <c r="A15" s="353"/>
      <c r="B15" s="359">
        <v>2.0099999999999998</v>
      </c>
      <c r="C15" s="350" t="s">
        <v>1111</v>
      </c>
      <c r="D15" s="362" t="s">
        <v>2358</v>
      </c>
      <c r="E15" s="197" t="s">
        <v>630</v>
      </c>
      <c r="F15" s="197" t="s">
        <v>633</v>
      </c>
      <c r="G15" s="34"/>
    </row>
    <row r="16" spans="1:7" ht="99" customHeight="1">
      <c r="A16" s="353"/>
      <c r="B16" s="360"/>
      <c r="C16" s="351"/>
      <c r="D16" s="363"/>
      <c r="E16" s="198"/>
      <c r="F16" s="198" t="s">
        <v>631</v>
      </c>
      <c r="G16" s="34"/>
    </row>
    <row r="17" spans="1:7" ht="63" customHeight="1">
      <c r="A17" s="353"/>
      <c r="B17" s="361"/>
      <c r="C17" s="352"/>
      <c r="D17" s="364"/>
      <c r="E17" s="37"/>
      <c r="F17" s="37" t="s">
        <v>632</v>
      </c>
      <c r="G17" s="34"/>
    </row>
    <row r="18" spans="1:7" ht="117" customHeight="1">
      <c r="A18" s="353"/>
      <c r="B18" s="359">
        <v>2.02</v>
      </c>
      <c r="C18" s="350" t="s">
        <v>1111</v>
      </c>
      <c r="D18" s="362" t="s">
        <v>2359</v>
      </c>
      <c r="E18" s="197" t="s">
        <v>449</v>
      </c>
      <c r="F18" s="197" t="s">
        <v>535</v>
      </c>
      <c r="G18" s="34"/>
    </row>
    <row r="19" spans="1:7" ht="71.099999999999994" customHeight="1">
      <c r="A19" s="353"/>
      <c r="B19" s="360"/>
      <c r="C19" s="351"/>
      <c r="D19" s="363"/>
      <c r="E19" s="198" t="s">
        <v>539</v>
      </c>
      <c r="F19" s="198" t="s">
        <v>450</v>
      </c>
      <c r="G19" s="34"/>
    </row>
    <row r="20" spans="1:7" ht="90.75" customHeight="1">
      <c r="A20" s="353"/>
      <c r="B20" s="360"/>
      <c r="C20" s="351"/>
      <c r="D20" s="363"/>
      <c r="E20" s="198"/>
      <c r="F20" s="198" t="s">
        <v>635</v>
      </c>
      <c r="G20" s="34"/>
    </row>
    <row r="21" spans="1:7" ht="74.25" customHeight="1">
      <c r="A21" s="353"/>
      <c r="B21" s="361"/>
      <c r="C21" s="352"/>
      <c r="D21" s="364"/>
      <c r="E21" s="37"/>
      <c r="F21" s="37" t="s">
        <v>634</v>
      </c>
      <c r="G21" s="34"/>
    </row>
    <row r="22" spans="1:7" ht="90" customHeight="1">
      <c r="A22" s="353"/>
      <c r="B22" s="368">
        <v>2.0299999999999998</v>
      </c>
      <c r="C22" s="368" t="s">
        <v>845</v>
      </c>
      <c r="D22" s="347" t="s">
        <v>2360</v>
      </c>
      <c r="E22" s="350" t="s">
        <v>447</v>
      </c>
      <c r="F22" s="197" t="s">
        <v>470</v>
      </c>
      <c r="G22" s="34"/>
    </row>
    <row r="23" spans="1:7" ht="109.5" customHeight="1">
      <c r="A23" s="353"/>
      <c r="B23" s="369"/>
      <c r="C23" s="369"/>
      <c r="D23" s="348"/>
      <c r="E23" s="351"/>
      <c r="F23" s="198" t="s">
        <v>846</v>
      </c>
      <c r="G23" s="34"/>
    </row>
    <row r="24" spans="1:7" ht="74.25" customHeight="1">
      <c r="A24" s="353"/>
      <c r="B24" s="370"/>
      <c r="C24" s="370"/>
      <c r="D24" s="349"/>
      <c r="E24" s="352"/>
      <c r="F24" s="37" t="s">
        <v>446</v>
      </c>
      <c r="G24" s="34"/>
    </row>
    <row r="25" spans="1:7" ht="72" customHeight="1">
      <c r="A25" s="353"/>
      <c r="B25" s="2" t="s">
        <v>468</v>
      </c>
      <c r="C25" s="37" t="s">
        <v>469</v>
      </c>
      <c r="D25" s="39" t="s">
        <v>2361</v>
      </c>
      <c r="E25" s="37" t="s">
        <v>2356</v>
      </c>
      <c r="F25" s="37" t="s">
        <v>471</v>
      </c>
      <c r="G25" s="34"/>
    </row>
    <row r="26" spans="1:7" ht="98.1" customHeight="1">
      <c r="A26" s="353"/>
      <c r="B26" s="365">
        <v>3</v>
      </c>
      <c r="C26" s="359" t="s">
        <v>72</v>
      </c>
      <c r="D26" s="362" t="s">
        <v>2362</v>
      </c>
      <c r="E26" s="350" t="s">
        <v>0</v>
      </c>
      <c r="F26" s="197" t="s">
        <v>66</v>
      </c>
      <c r="G26" s="34"/>
    </row>
    <row r="27" spans="1:7" ht="90" customHeight="1">
      <c r="A27" s="353"/>
      <c r="B27" s="366"/>
      <c r="C27" s="360"/>
      <c r="D27" s="363"/>
      <c r="E27" s="351"/>
      <c r="F27" s="198" t="s">
        <v>61</v>
      </c>
      <c r="G27" s="34"/>
    </row>
    <row r="28" spans="1:7" ht="19.350000000000001" customHeight="1">
      <c r="A28" s="353"/>
      <c r="B28" s="366"/>
      <c r="C28" s="360"/>
      <c r="D28" s="363"/>
      <c r="E28" s="351"/>
      <c r="F28" s="198" t="s">
        <v>62</v>
      </c>
      <c r="G28" s="34"/>
    </row>
    <row r="29" spans="1:7" ht="74.650000000000006" customHeight="1">
      <c r="A29" s="353"/>
      <c r="B29" s="366"/>
      <c r="C29" s="360"/>
      <c r="D29" s="363"/>
      <c r="E29" s="351"/>
      <c r="F29" s="198" t="s">
        <v>63</v>
      </c>
      <c r="G29" s="34"/>
    </row>
    <row r="30" spans="1:7" ht="62.65" customHeight="1">
      <c r="A30" s="353"/>
      <c r="B30" s="366"/>
      <c r="C30" s="360"/>
      <c r="D30" s="363"/>
      <c r="E30" s="351"/>
      <c r="F30" s="198" t="s">
        <v>64</v>
      </c>
      <c r="G30" s="34"/>
    </row>
    <row r="31" spans="1:7" ht="81" customHeight="1">
      <c r="A31" s="353"/>
      <c r="B31" s="366"/>
      <c r="C31" s="360"/>
      <c r="D31" s="363"/>
      <c r="E31" s="351"/>
      <c r="F31" s="198" t="s">
        <v>65</v>
      </c>
      <c r="G31" s="34"/>
    </row>
    <row r="32" spans="1:7" ht="48.75" customHeight="1">
      <c r="A32" s="353"/>
      <c r="B32" s="366"/>
      <c r="C32" s="360"/>
      <c r="D32" s="363"/>
      <c r="E32" s="351"/>
      <c r="F32" s="198" t="s">
        <v>68</v>
      </c>
      <c r="G32" s="34"/>
    </row>
    <row r="33" spans="1:7" ht="98.65" customHeight="1">
      <c r="A33" s="353"/>
      <c r="B33" s="366"/>
      <c r="C33" s="360"/>
      <c r="D33" s="363"/>
      <c r="E33" s="351"/>
      <c r="F33" s="198" t="s">
        <v>67</v>
      </c>
      <c r="G33" s="34"/>
    </row>
    <row r="34" spans="1:7" ht="89.1" customHeight="1">
      <c r="A34" s="353"/>
      <c r="B34" s="366"/>
      <c r="C34" s="360"/>
      <c r="D34" s="363"/>
      <c r="E34" s="351"/>
      <c r="F34" s="198" t="s">
        <v>69</v>
      </c>
      <c r="G34" s="34"/>
    </row>
    <row r="35" spans="1:7" ht="29.1" customHeight="1">
      <c r="A35" s="353"/>
      <c r="B35" s="366"/>
      <c r="C35" s="360"/>
      <c r="D35" s="363"/>
      <c r="E35" s="351"/>
      <c r="F35" s="198" t="s">
        <v>70</v>
      </c>
      <c r="G35" s="34"/>
    </row>
    <row r="36" spans="1:7" ht="126.75">
      <c r="A36" s="353"/>
      <c r="B36" s="367"/>
      <c r="C36" s="361"/>
      <c r="D36" s="364"/>
      <c r="E36" s="352"/>
      <c r="F36" s="199" t="s">
        <v>71</v>
      </c>
      <c r="G36" s="34"/>
    </row>
    <row r="37" spans="1:7" ht="112.5">
      <c r="A37" s="353"/>
      <c r="B37" s="171">
        <v>3.01</v>
      </c>
      <c r="C37" s="172" t="s">
        <v>72</v>
      </c>
      <c r="D37" s="39" t="s">
        <v>2363</v>
      </c>
      <c r="E37" s="200" t="s">
        <v>1351</v>
      </c>
      <c r="F37" s="201" t="s">
        <v>1457</v>
      </c>
      <c r="G37" s="34"/>
    </row>
    <row r="38" spans="1:7" ht="101.25">
      <c r="A38" s="353"/>
      <c r="B38" s="171">
        <v>3.02</v>
      </c>
      <c r="C38" s="172" t="s">
        <v>1384</v>
      </c>
      <c r="D38" s="39" t="s">
        <v>2364</v>
      </c>
      <c r="E38" s="200" t="s">
        <v>1399</v>
      </c>
      <c r="F38" s="201" t="s">
        <v>1458</v>
      </c>
      <c r="G38" s="34"/>
    </row>
    <row r="39" spans="1:7" ht="101.25">
      <c r="A39" s="353"/>
      <c r="B39" s="182">
        <v>4</v>
      </c>
      <c r="C39" s="181" t="s">
        <v>1554</v>
      </c>
      <c r="D39" s="39" t="s">
        <v>2365</v>
      </c>
      <c r="E39" s="37" t="s">
        <v>2307</v>
      </c>
      <c r="F39" s="37" t="s">
        <v>1555</v>
      </c>
      <c r="G39" s="34"/>
    </row>
    <row r="40" spans="1:7" ht="56.25">
      <c r="A40" s="353"/>
      <c r="B40" s="171">
        <v>4.01</v>
      </c>
      <c r="C40" s="181" t="s">
        <v>1554</v>
      </c>
      <c r="D40" s="39" t="s">
        <v>2367</v>
      </c>
      <c r="E40" s="37" t="s">
        <v>2321</v>
      </c>
      <c r="F40" s="37" t="s">
        <v>2326</v>
      </c>
      <c r="G40" s="34"/>
    </row>
    <row r="41" spans="1:7" ht="56.25">
      <c r="A41" s="353"/>
      <c r="B41" s="171" t="s">
        <v>2354</v>
      </c>
      <c r="C41" s="181" t="s">
        <v>1554</v>
      </c>
      <c r="D41" s="39" t="s">
        <v>2366</v>
      </c>
      <c r="E41" s="37" t="s">
        <v>2357</v>
      </c>
      <c r="F41" s="37" t="s">
        <v>2355</v>
      </c>
      <c r="G41" s="34"/>
    </row>
    <row r="42" spans="1:7" ht="56.25">
      <c r="A42" s="353"/>
      <c r="B42" s="171" t="s">
        <v>2399</v>
      </c>
      <c r="C42" s="181" t="s">
        <v>1554</v>
      </c>
      <c r="D42" s="39" t="s">
        <v>2406</v>
      </c>
      <c r="E42" s="37" t="s">
        <v>2356</v>
      </c>
      <c r="F42" s="37" t="s">
        <v>2400</v>
      </c>
      <c r="G42" s="34"/>
    </row>
    <row r="43" spans="1:7" ht="123.75">
      <c r="A43" s="353"/>
      <c r="B43" s="193">
        <v>4.0999999999999996</v>
      </c>
      <c r="C43" s="181" t="s">
        <v>2405</v>
      </c>
      <c r="D43" s="194">
        <v>42867</v>
      </c>
      <c r="E43" s="202" t="s">
        <v>2408</v>
      </c>
      <c r="F43" s="37" t="s">
        <v>2407</v>
      </c>
      <c r="G43" s="34"/>
    </row>
    <row r="44" spans="1:7" ht="78.75">
      <c r="A44" s="353"/>
      <c r="B44" s="193">
        <v>4.2</v>
      </c>
      <c r="C44" s="181" t="s">
        <v>2405</v>
      </c>
      <c r="D44" s="194">
        <v>42704</v>
      </c>
      <c r="E44" s="202" t="s">
        <v>2625</v>
      </c>
      <c r="F44" s="37" t="s">
        <v>2598</v>
      </c>
      <c r="G44" s="34"/>
    </row>
    <row r="45" spans="1:7" ht="157.5">
      <c r="A45" s="353"/>
      <c r="B45" s="243">
        <v>5</v>
      </c>
      <c r="C45" s="181" t="s">
        <v>2405</v>
      </c>
      <c r="D45" s="194">
        <v>42867</v>
      </c>
      <c r="E45" s="202" t="s">
        <v>13032</v>
      </c>
      <c r="F45" s="37" t="s">
        <v>12754</v>
      </c>
      <c r="G45" s="34"/>
    </row>
    <row r="46" spans="1:7" ht="45">
      <c r="A46" s="353"/>
      <c r="B46" s="193">
        <v>5.01</v>
      </c>
      <c r="C46" s="181" t="s">
        <v>2405</v>
      </c>
      <c r="D46" s="194">
        <v>42907</v>
      </c>
      <c r="E46" s="202" t="s">
        <v>13052</v>
      </c>
      <c r="F46" s="37" t="s">
        <v>12754</v>
      </c>
      <c r="G46" s="34"/>
    </row>
    <row r="47" spans="1:7" ht="67.5">
      <c r="A47" s="353"/>
      <c r="B47" s="193">
        <v>5.0999999999999996</v>
      </c>
      <c r="C47" s="181" t="s">
        <v>2405</v>
      </c>
      <c r="D47" s="194">
        <v>43070</v>
      </c>
      <c r="E47" s="202" t="s">
        <v>13247</v>
      </c>
      <c r="F47" s="37" t="s">
        <v>13248</v>
      </c>
      <c r="G47" s="34"/>
    </row>
    <row r="48" spans="1:7" ht="56.25">
      <c r="A48" s="353"/>
      <c r="B48" s="193">
        <v>5.1100000000000003</v>
      </c>
      <c r="C48" s="181" t="s">
        <v>13489</v>
      </c>
      <c r="D48" s="194">
        <v>43217</v>
      </c>
      <c r="E48" s="202" t="s">
        <v>13617</v>
      </c>
      <c r="F48" s="37" t="s">
        <v>13523</v>
      </c>
      <c r="G48" s="34"/>
    </row>
    <row r="49" spans="1:7" ht="56.25">
      <c r="A49" s="353"/>
      <c r="B49" s="193">
        <v>5.12</v>
      </c>
      <c r="C49" s="181" t="s">
        <v>13489</v>
      </c>
      <c r="D49" s="194">
        <v>43581</v>
      </c>
      <c r="E49" s="202" t="s">
        <v>13617</v>
      </c>
      <c r="F49" s="37" t="s">
        <v>14191</v>
      </c>
      <c r="G49" s="34"/>
    </row>
    <row r="50" spans="1:7" ht="78.75">
      <c r="A50" s="353"/>
      <c r="B50" s="243">
        <v>6</v>
      </c>
      <c r="C50" s="181" t="s">
        <v>13489</v>
      </c>
      <c r="D50" s="194">
        <v>43964</v>
      </c>
      <c r="E50" s="202" t="s">
        <v>14433</v>
      </c>
      <c r="F50" s="37" t="s">
        <v>14204</v>
      </c>
      <c r="G50" s="34"/>
    </row>
    <row r="51" spans="1:7" ht="45">
      <c r="A51" s="353"/>
      <c r="B51" s="193">
        <v>6.01</v>
      </c>
      <c r="C51" s="181" t="s">
        <v>13489</v>
      </c>
      <c r="D51" s="194">
        <v>43970</v>
      </c>
      <c r="E51" s="202" t="s">
        <v>15503</v>
      </c>
      <c r="F51" s="202" t="s">
        <v>14204</v>
      </c>
      <c r="G51" s="34"/>
    </row>
    <row r="52" spans="1:7" ht="13.5" thickBot="1">
      <c r="A52" s="354"/>
      <c r="B52" s="355" t="str">
        <f ca="1">OFFSET(L!$C$1,MATCH("General"&amp;"Cpy",L!$A:$A,0)-1,SL,,)</f>
        <v>© 2020 Responsible Minerals Initiative. All rights reserved.</v>
      </c>
      <c r="C52" s="355"/>
      <c r="D52" s="355"/>
      <c r="E52" s="355"/>
      <c r="F52" s="355"/>
      <c r="G52" s="35"/>
    </row>
    <row r="53" spans="1:7" ht="13.5"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B22:B24"/>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90.1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10.14999999999998"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1"/>
      <c r="B1" s="372"/>
      <c r="C1" s="372"/>
      <c r="D1" s="373"/>
    </row>
    <row r="2" spans="1:5" ht="71.25" customHeight="1">
      <c r="A2" s="87"/>
      <c r="B2" s="167" t="str">
        <f ca="1">OFFSET(L!$C$1,MATCH("Definitions"&amp;ADDRESS(ROW(),COLUMN(),4),L!$A:$A,0)-1,SL,,)</f>
        <v>ITEM</v>
      </c>
      <c r="C2" s="167" t="str">
        <f ca="1">OFFSET(L!$C$1,MATCH("Definitions"&amp;ADDRESS(ROW(),COLUMN(),4),L!$A:$A,0)-1,SL,,)</f>
        <v>DEFINITION</v>
      </c>
      <c r="D2" s="375"/>
      <c r="E2" s="127"/>
    </row>
    <row r="3" spans="1:5" ht="64.150000000000006" customHeight="1">
      <c r="A3" s="87"/>
      <c r="B3" s="74" t="str">
        <f ca="1">OFFSET(L!$C$1,MATCH("Definitions"&amp;ADDRESS(ROW(),COLUMN(),4),L!$A:$A,0)-1,SL,,)</f>
        <v>3TG</v>
      </c>
      <c r="C3" s="74" t="str">
        <f ca="1">OFFSET(L!$C$1,MATCH("Definitions"&amp;ADDRESS(ROW(),COLUMN(),4),L!$A:$A,0)-1,SL,,)</f>
        <v>Tantalum, tin, tungsten, gold</v>
      </c>
      <c r="D3" s="375"/>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5"/>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5"/>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5"/>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5"/>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5"/>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5"/>
      <c r="E9" s="128" t="s">
        <v>1336</v>
      </c>
    </row>
    <row r="10" spans="1:5" ht="45">
      <c r="A10" s="87"/>
      <c r="B10" s="74" t="str">
        <f ca="1">OFFSET(L!$C$1,MATCH("Definitions"&amp;ADDRESS(ROW(),COLUMN(),4),L!$A:$A,0)-1,SL,,)</f>
        <v>DRC</v>
      </c>
      <c r="C10" s="74" t="str">
        <f ca="1">OFFSET(L!$C$1,MATCH("Definitions"&amp;ADDRESS(ROW(),COLUMN(),4),L!$A:$A,0)-1,SL,,)</f>
        <v>Democratic Republic of Congo</v>
      </c>
      <c r="D10" s="375"/>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5"/>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5"/>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5"/>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5"/>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5"/>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5"/>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5"/>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5"/>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5"/>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5"/>
      <c r="E20" s="128"/>
    </row>
    <row r="21" spans="1:5" ht="15">
      <c r="A21" s="87"/>
      <c r="B21" s="74" t="str">
        <f ca="1">OFFSET(L!$C$1,MATCH("Definitions"&amp;ADDRESS(ROW(),COLUMN(),4),L!$A:$A,0)-1,SL,,)</f>
        <v>RBA</v>
      </c>
      <c r="C21" s="74" t="str">
        <f ca="1">OFFSET(L!$C$1,MATCH("Definitions"&amp;ADDRESS(ROW(),COLUMN(),4),L!$A:$A,0)-1,SL,,)</f>
        <v>Responsible Business Alliance (www.responsiblebusiness.org)</v>
      </c>
      <c r="D21" s="375"/>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5"/>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5"/>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5"/>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5"/>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5"/>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5"/>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5"/>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5"/>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5"/>
      <c r="E30" s="128" t="s">
        <v>1338</v>
      </c>
    </row>
    <row r="31" spans="1:5" ht="136.9"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5"/>
      <c r="E31" s="128"/>
    </row>
    <row r="32" spans="1:5" ht="15">
      <c r="A32" s="87"/>
      <c r="B32" s="374" t="str">
        <f ca="1">OFFSET(L!$C$1,MATCH("General"&amp;"Cpy",L!$A:$A,0)-1,SL,,)</f>
        <v>© 2020 Responsible Minerals Initiative. All rights reserved.</v>
      </c>
      <c r="C32" s="374"/>
      <c r="D32" s="375"/>
      <c r="E32" s="128"/>
    </row>
    <row r="33" spans="1:4" ht="13.5" thickBot="1">
      <c r="A33" s="88"/>
      <c r="B33" s="185"/>
      <c r="C33" s="185"/>
      <c r="D33" s="376"/>
    </row>
    <row r="34" spans="1:4" ht="13.5" thickTop="1"/>
  </sheetData>
  <sheetProtection algorithmName="SHA-512" hashValue="hpb/agFq+Zgl1j5iHsTdjHoQyFSA+OZOR21URiyD6TDaL60ezhptqPd7lp6xCnU/JtNdmwdQ4ajctsD3wHnhwg==" saltValue="DJ2XUoPpkHVCQw9mv1ZHgg==" spinCount="100000" sheet="1" objects="1" scenarios="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topLeftCell="A64" zoomScalePageLayoutView="70" workbookViewId="0">
      <selection activeCell="D89" sqref="D89:E89"/>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8"/>
      <c r="B1" s="409"/>
      <c r="C1" s="409"/>
      <c r="D1" s="409"/>
      <c r="E1" s="409"/>
      <c r="F1" s="409"/>
      <c r="G1" s="409"/>
      <c r="H1" s="409"/>
      <c r="I1" s="409"/>
      <c r="J1" s="409"/>
      <c r="K1" s="410"/>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11" t="str">
        <f ca="1">OFFSET(L!$C$1,MATCH("Declaration"&amp;ADDRESS(ROW(),COLUMN(),4),L!$A:$A,0)-1,SL,,)</f>
        <v>Conflict Minerals Reporting Template (CMRT)</v>
      </c>
      <c r="E2" s="412"/>
      <c r="F2" s="412"/>
      <c r="G2" s="412"/>
      <c r="H2" s="412"/>
      <c r="I2" s="412"/>
      <c r="J2" s="413"/>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21"/>
      <c r="G3" s="421"/>
      <c r="H3" s="421"/>
      <c r="I3" s="184"/>
      <c r="J3" s="168" t="s">
        <v>15505</v>
      </c>
      <c r="K3" s="47"/>
      <c r="L3" s="139"/>
      <c r="M3" s="130"/>
      <c r="N3" s="130"/>
      <c r="O3" s="131"/>
      <c r="P3" s="144">
        <f>MATCH($D$3,LN,0)</f>
        <v>1</v>
      </c>
    </row>
    <row r="4" spans="1:34" ht="15.75">
      <c r="A4" s="45"/>
      <c r="B4" s="417" t="str">
        <f ca="1">OFFSET(L!$C$1,MATCH("Declaration"&amp;ADDRESS(ROW(),COLUMN(),4),L!$A:$A,0)-1,SL,,)</f>
        <v>The purpose of this document is to collect sourcing information on tin, tantalum, tungsten and gold used in products</v>
      </c>
      <c r="C4" s="417"/>
      <c r="D4" s="417"/>
      <c r="E4" s="417"/>
      <c r="F4" s="417"/>
      <c r="G4" s="417"/>
      <c r="H4" s="417"/>
      <c r="I4" s="422" t="str">
        <f ca="1">OFFSET(L!$C$1,MATCH("Declaration"&amp;ADDRESS(ROW(),COLUMN(),4),L!$A:$A,0)-1,SL,,)</f>
        <v>Link to Terms &amp; Conditions</v>
      </c>
      <c r="J4" s="422"/>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7" t="str">
        <f ca="1">OFFSET(L!$C$1,MATCH("Declaration"&amp;ADDRESS(ROW(),COLUMN(),4),L!$A:$A,0)-1,SL,,)</f>
        <v>Mandatory fields are noted with an asterisk (*).  Consult the instructions tab for guidance on how to answer each question.</v>
      </c>
      <c r="C6" s="417"/>
      <c r="D6" s="417"/>
      <c r="E6" s="417"/>
      <c r="F6" s="417"/>
      <c r="G6" s="417"/>
      <c r="H6" s="417"/>
      <c r="I6" s="417"/>
      <c r="J6" s="417"/>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26" t="str">
        <f ca="1">OFFSET(L!$C$1,MATCH("Declaration"&amp;ADDRESS(ROW(),COLUMN(),4),L!$A:$A,0)-1,SL,,)</f>
        <v>Company Information</v>
      </c>
      <c r="C7" s="426"/>
      <c r="D7" s="426"/>
      <c r="E7" s="426"/>
      <c r="F7" s="426"/>
      <c r="G7" s="426"/>
      <c r="H7" s="426"/>
      <c r="I7" s="426"/>
      <c r="J7" s="426"/>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14" t="s">
        <v>15506</v>
      </c>
      <c r="E8" s="415"/>
      <c r="F8" s="415"/>
      <c r="G8" s="415"/>
      <c r="H8" s="415"/>
      <c r="I8" s="415"/>
      <c r="J8" s="416"/>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3" t="s">
        <v>504</v>
      </c>
      <c r="E9" s="424"/>
      <c r="F9" s="424"/>
      <c r="G9" s="425"/>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65" customHeight="1">
      <c r="A10" s="49"/>
      <c r="B10" s="427" t="str">
        <f ca="1">OFFSET(L!$C$1,MATCH("Declaration"&amp;ADDRESS(ROW(),COLUMN(),4)&amp;LEFT($D$9,1),L!$A:$A,0)-1,SL,,)</f>
        <v>Description of Scope:</v>
      </c>
      <c r="C10" s="151"/>
      <c r="D10" s="418"/>
      <c r="E10" s="419"/>
      <c r="F10" s="419"/>
      <c r="G10" s="419"/>
      <c r="H10" s="419"/>
      <c r="I10" s="419"/>
      <c r="J10" s="420"/>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8"/>
      <c r="C11" s="151"/>
      <c r="D11" s="392" t="str">
        <f ca="1">IF(D9=Q9,OFFSET(L!$C$1,MATCH("Declaration"&amp;ADDRESS(ROW(),COLUMN(),4),L!$A:$A,0)-1,SL,,),"")</f>
        <v/>
      </c>
      <c r="E11" s="393"/>
      <c r="F11" s="393"/>
      <c r="G11" s="393"/>
      <c r="H11" s="393"/>
      <c r="I11" s="393"/>
      <c r="J11" s="394"/>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50">
        <v>827121455</v>
      </c>
      <c r="E12" s="451"/>
      <c r="F12" s="451"/>
      <c r="G12" s="451"/>
      <c r="H12" s="451"/>
      <c r="I12" s="451"/>
      <c r="J12" s="452"/>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1"/>
      <c r="E13" s="402"/>
      <c r="F13" s="402"/>
      <c r="G13" s="402"/>
      <c r="H13" s="402"/>
      <c r="I13" s="402"/>
      <c r="J13" s="403"/>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50" t="s">
        <v>15507</v>
      </c>
      <c r="E14" s="451"/>
      <c r="F14" s="451"/>
      <c r="G14" s="451"/>
      <c r="H14" s="451"/>
      <c r="I14" s="451"/>
      <c r="J14" s="452"/>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01" t="s">
        <v>15510</v>
      </c>
      <c r="E15" s="402"/>
      <c r="F15" s="402"/>
      <c r="G15" s="402"/>
      <c r="H15" s="402"/>
      <c r="I15" s="402"/>
      <c r="J15" s="403"/>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29" t="s">
        <v>15511</v>
      </c>
      <c r="E16" s="430"/>
      <c r="F16" s="430"/>
      <c r="G16" s="430"/>
      <c r="H16" s="430"/>
      <c r="I16" s="430"/>
      <c r="J16" s="431"/>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01" t="s">
        <v>15508</v>
      </c>
      <c r="E17" s="402"/>
      <c r="F17" s="402"/>
      <c r="G17" s="402"/>
      <c r="H17" s="402"/>
      <c r="I17" s="402"/>
      <c r="J17" s="403"/>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01" t="s">
        <v>15509</v>
      </c>
      <c r="E18" s="402"/>
      <c r="F18" s="402"/>
      <c r="G18" s="402"/>
      <c r="H18" s="402"/>
      <c r="I18" s="402"/>
      <c r="J18" s="403"/>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01" t="s">
        <v>15512</v>
      </c>
      <c r="E19" s="402"/>
      <c r="F19" s="402"/>
      <c r="G19" s="402"/>
      <c r="H19" s="402"/>
      <c r="I19" s="402"/>
      <c r="J19" s="403"/>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29" t="s">
        <v>15513</v>
      </c>
      <c r="E20" s="430"/>
      <c r="F20" s="430"/>
      <c r="G20" s="430"/>
      <c r="H20" s="430"/>
      <c r="I20" s="430"/>
      <c r="J20" s="431"/>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432"/>
      <c r="E21" s="433"/>
      <c r="F21" s="433"/>
      <c r="G21" s="433"/>
      <c r="H21" s="433"/>
      <c r="I21" s="433"/>
      <c r="J21" s="434"/>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35">
        <v>44159</v>
      </c>
      <c r="E22" s="436"/>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04"/>
      <c r="E23" s="404"/>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37" t="str">
        <f ca="1">OFFSET(L!$C$1,MATCH("Declaration"&amp;ADDRESS(ROW(),COLUMN(),4),L!$A:$A,0)-1,SL,,)</f>
        <v>Answer the following questions 1 - 8 based on the declaration scope indicated above</v>
      </c>
      <c r="C24" s="437"/>
      <c r="D24" s="437"/>
      <c r="E24" s="437"/>
      <c r="F24" s="437"/>
      <c r="G24" s="437"/>
      <c r="H24" s="437"/>
      <c r="I24" s="437"/>
      <c r="J24" s="437"/>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391" t="str">
        <f ca="1">OFFSET(L!$C$1,MATCH("Declaration"&amp;ADDRESS(ROW(),COLUMN(),4),L!$A:$A,0)-1,SL,,)</f>
        <v>Answer</v>
      </c>
      <c r="E25" s="391"/>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 xml:space="preserve">Tantalum  </v>
      </c>
      <c r="C26" s="46"/>
      <c r="D26" s="377" t="s">
        <v>499</v>
      </c>
      <c r="E26" s="378"/>
      <c r="F26" s="15"/>
      <c r="G26" s="379"/>
      <c r="H26" s="380"/>
      <c r="I26" s="380"/>
      <c r="J26" s="381"/>
      <c r="K26" s="47"/>
      <c r="L26" s="142"/>
      <c r="M26" s="132"/>
      <c r="N26" s="130"/>
      <c r="O26" s="131"/>
      <c r="P26" s="144" t="str">
        <f>IF(D$26="No","","(*)")</f>
        <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7" t="s">
        <v>498</v>
      </c>
      <c r="E27" s="378"/>
      <c r="F27" s="15"/>
      <c r="G27" s="379"/>
      <c r="H27" s="380"/>
      <c r="I27" s="380"/>
      <c r="J27" s="381"/>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7" t="s">
        <v>498</v>
      </c>
      <c r="E28" s="378"/>
      <c r="F28" s="15"/>
      <c r="G28" s="379"/>
      <c r="H28" s="380"/>
      <c r="I28" s="380"/>
      <c r="J28" s="381"/>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77" t="s">
        <v>499</v>
      </c>
      <c r="E29" s="378"/>
      <c r="F29" s="15"/>
      <c r="G29" s="379"/>
      <c r="H29" s="380"/>
      <c r="I29" s="380"/>
      <c r="J29" s="381"/>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65" customHeight="1">
      <c r="A31" s="52"/>
      <c r="B31" s="55" t="str">
        <f ca="1">OFFSET(L!$C$1,MATCH("Declaration"&amp;ADDRESS(ROW(),COLUMN(),4),L!$A:$A,0)-1,SL,,)&amp;Q$37</f>
        <v>2) Does any 3TG remain in the product(s)? (*)</v>
      </c>
      <c r="C31" s="13"/>
      <c r="D31" s="397" t="str">
        <f ca="1">D25</f>
        <v>Answer</v>
      </c>
      <c r="E31" s="397"/>
      <c r="F31" s="21"/>
      <c r="G31" s="55" t="str">
        <f ca="1">G25</f>
        <v>Comments</v>
      </c>
      <c r="H31" s="55"/>
      <c r="I31" s="55"/>
      <c r="J31" s="96"/>
      <c r="K31" s="47"/>
      <c r="L31" s="136" t="s">
        <v>1266</v>
      </c>
      <c r="M31" s="130"/>
      <c r="N31" s="130"/>
      <c r="O31" s="131"/>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 xml:space="preserve">Tantalum  </v>
      </c>
      <c r="C32" s="13"/>
      <c r="D32" s="395"/>
      <c r="E32" s="396"/>
      <c r="F32" s="58"/>
      <c r="G32" s="379"/>
      <c r="H32" s="380"/>
      <c r="I32" s="380"/>
      <c r="J32" s="381"/>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7" t="s">
        <v>498</v>
      </c>
      <c r="E33" s="378"/>
      <c r="F33" s="58"/>
      <c r="G33" s="379"/>
      <c r="H33" s="380"/>
      <c r="I33" s="380"/>
      <c r="J33" s="381"/>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7" t="s">
        <v>498</v>
      </c>
      <c r="E34" s="378"/>
      <c r="F34" s="58"/>
      <c r="G34" s="379"/>
      <c r="H34" s="380"/>
      <c r="I34" s="380"/>
      <c r="J34" s="381"/>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77"/>
      <c r="E35" s="378"/>
      <c r="F35" s="58"/>
      <c r="G35" s="379"/>
      <c r="H35" s="380"/>
      <c r="I35" s="380"/>
      <c r="J35" s="381"/>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7" t="str">
        <f ca="1">D25</f>
        <v>Answer</v>
      </c>
      <c r="E37" s="397"/>
      <c r="F37" s="21"/>
      <c r="G37" s="55" t="str">
        <f ca="1">G25</f>
        <v>Comments</v>
      </c>
      <c r="H37" s="400"/>
      <c r="I37" s="400"/>
      <c r="J37" s="400"/>
      <c r="K37" s="47"/>
      <c r="L37" s="136" t="s">
        <v>1266</v>
      </c>
      <c r="M37" s="130"/>
      <c r="N37" s="130"/>
      <c r="O37" s="131"/>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 xml:space="preserve">Tantalum  </v>
      </c>
      <c r="C38" s="13"/>
      <c r="D38" s="377"/>
      <c r="E38" s="378"/>
      <c r="F38" s="58"/>
      <c r="G38" s="379"/>
      <c r="H38" s="380"/>
      <c r="I38" s="380"/>
      <c r="J38" s="381"/>
      <c r="K38" s="47"/>
      <c r="L38" s="142"/>
      <c r="M38" s="132"/>
      <c r="N38" s="130"/>
      <c r="O38" s="131"/>
      <c r="P38" s="144" t="str">
        <f>IF((OR(D$26="No",D$32="No")),"","(*)")</f>
        <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7" t="s">
        <v>499</v>
      </c>
      <c r="E39" s="378"/>
      <c r="F39" s="58"/>
      <c r="G39" s="379"/>
      <c r="H39" s="380"/>
      <c r="I39" s="380"/>
      <c r="J39" s="381"/>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7" t="s">
        <v>499</v>
      </c>
      <c r="E40" s="378"/>
      <c r="F40" s="58"/>
      <c r="G40" s="379"/>
      <c r="H40" s="380"/>
      <c r="I40" s="380"/>
      <c r="J40" s="381"/>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77"/>
      <c r="E41" s="378"/>
      <c r="F41" s="58"/>
      <c r="G41" s="379"/>
      <c r="H41" s="380"/>
      <c r="I41" s="380"/>
      <c r="J41" s="381"/>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65" customHeight="1">
      <c r="A43" s="52"/>
      <c r="B43" s="55" t="str">
        <f ca="1">OFFSET(L!$C$1,MATCH("Declaration"&amp;ADDRESS(ROW(),COLUMN(),4),L!$A:$A,0)-1,SL,,)&amp;Q$37</f>
        <v>4) Do any of the smelters in your supply chain source the 3TG from conflict-affected and high-risk areas? (*)</v>
      </c>
      <c r="C43" s="13"/>
      <c r="D43" s="397" t="str">
        <f ca="1">D25</f>
        <v>Answer</v>
      </c>
      <c r="E43" s="397"/>
      <c r="F43" s="21"/>
      <c r="G43" s="55" t="str">
        <f ca="1">G25</f>
        <v>Comments</v>
      </c>
      <c r="H43" s="55"/>
      <c r="I43" s="55"/>
      <c r="J43" s="96"/>
      <c r="K43" s="47"/>
      <c r="L43" s="136"/>
      <c r="M43" s="130"/>
      <c r="N43" s="130"/>
      <c r="O43" s="131"/>
      <c r="P43" s="56">
        <f>COUNTIF(D$26:D$29,"No")+COUNTIF(D$32:D$35,"No")</f>
        <v>2</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 xml:space="preserve">Tantalum  </v>
      </c>
      <c r="C44" s="13"/>
      <c r="D44" s="377"/>
      <c r="E44" s="378"/>
      <c r="F44" s="58"/>
      <c r="G44" s="379"/>
      <c r="H44" s="380"/>
      <c r="I44" s="380"/>
      <c r="J44" s="381"/>
      <c r="K44" s="47"/>
      <c r="L44" s="136"/>
      <c r="M44" s="130"/>
      <c r="N44" s="130"/>
      <c r="O44" s="131"/>
      <c r="P44" s="144" t="str">
        <f>IF((OR(D$26="No",D$32="No")),"","(*)")</f>
        <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7" t="s">
        <v>499</v>
      </c>
      <c r="E45" s="378"/>
      <c r="F45" s="58"/>
      <c r="G45" s="379"/>
      <c r="H45" s="380"/>
      <c r="I45" s="380"/>
      <c r="J45" s="381"/>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7" t="s">
        <v>499</v>
      </c>
      <c r="E46" s="378"/>
      <c r="F46" s="58"/>
      <c r="G46" s="379"/>
      <c r="H46" s="380"/>
      <c r="I46" s="380"/>
      <c r="J46" s="381"/>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77"/>
      <c r="E47" s="378"/>
      <c r="F47" s="58"/>
      <c r="G47" s="379"/>
      <c r="H47" s="380"/>
      <c r="I47" s="380"/>
      <c r="J47" s="381"/>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97" t="str">
        <f ca="1">D25</f>
        <v>Answer</v>
      </c>
      <c r="E49" s="397"/>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 xml:space="preserve">Tantalum  </v>
      </c>
      <c r="C50" s="13"/>
      <c r="D50" s="377"/>
      <c r="E50" s="378"/>
      <c r="F50" s="58"/>
      <c r="G50" s="379"/>
      <c r="H50" s="380"/>
      <c r="I50" s="380"/>
      <c r="J50" s="381"/>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7" t="s">
        <v>499</v>
      </c>
      <c r="E51" s="378"/>
      <c r="F51" s="58"/>
      <c r="G51" s="379"/>
      <c r="H51" s="380"/>
      <c r="I51" s="380"/>
      <c r="J51" s="381"/>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7" t="s">
        <v>499</v>
      </c>
      <c r="E52" s="378"/>
      <c r="F52" s="58"/>
      <c r="G52" s="379"/>
      <c r="H52" s="380"/>
      <c r="I52" s="380"/>
      <c r="J52" s="381"/>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77"/>
      <c r="E53" s="378"/>
      <c r="F53" s="58"/>
      <c r="G53" s="379"/>
      <c r="H53" s="380"/>
      <c r="I53" s="380"/>
      <c r="J53" s="381"/>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650000000000006" customHeight="1">
      <c r="A55" s="52"/>
      <c r="B55" s="161" t="str">
        <f ca="1">OFFSET(L!$C$1,MATCH("Declaration"&amp;ADDRESS(ROW(),COLUMN(),4),L!$A:$A,0)-1,SL,,)&amp;Q$37</f>
        <v>6) What percentage of relevant suppliers have provided a response to your supply chain survey?  (*)</v>
      </c>
      <c r="C55" s="13"/>
      <c r="D55" s="397" t="str">
        <f ca="1">D25</f>
        <v>Answer</v>
      </c>
      <c r="E55" s="397"/>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 xml:space="preserve">Tantalum  </v>
      </c>
      <c r="C56" s="46"/>
      <c r="D56" s="398"/>
      <c r="E56" s="399"/>
      <c r="F56" s="58"/>
      <c r="G56" s="379"/>
      <c r="H56" s="380"/>
      <c r="I56" s="380"/>
      <c r="J56" s="381"/>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98">
        <v>1</v>
      </c>
      <c r="E57" s="399"/>
      <c r="F57" s="58"/>
      <c r="G57" s="379"/>
      <c r="H57" s="380"/>
      <c r="I57" s="380"/>
      <c r="J57" s="381"/>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98">
        <v>1</v>
      </c>
      <c r="E58" s="399"/>
      <c r="F58" s="58"/>
      <c r="G58" s="379"/>
      <c r="H58" s="380"/>
      <c r="I58" s="380"/>
      <c r="J58" s="381"/>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398"/>
      <c r="E59" s="399"/>
      <c r="F59" s="58"/>
      <c r="G59" s="379"/>
      <c r="H59" s="380"/>
      <c r="I59" s="380"/>
      <c r="J59" s="381"/>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97" t="str">
        <f ca="1">D25</f>
        <v>Answer</v>
      </c>
      <c r="E61" s="397"/>
      <c r="F61" s="21"/>
      <c r="G61" s="55" t="str">
        <f ca="1">G25</f>
        <v>Comments</v>
      </c>
      <c r="H61" s="390"/>
      <c r="I61" s="390"/>
      <c r="J61" s="390"/>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 xml:space="preserve">Tantalum  </v>
      </c>
      <c r="C62" s="13"/>
      <c r="D62" s="395"/>
      <c r="E62" s="396"/>
      <c r="F62" s="58"/>
      <c r="G62" s="379"/>
      <c r="H62" s="380"/>
      <c r="I62" s="380"/>
      <c r="J62" s="381"/>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7" t="s">
        <v>498</v>
      </c>
      <c r="E63" s="378"/>
      <c r="F63" s="58"/>
      <c r="G63" s="379"/>
      <c r="H63" s="380"/>
      <c r="I63" s="380"/>
      <c r="J63" s="381"/>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7" t="s">
        <v>498</v>
      </c>
      <c r="E64" s="378"/>
      <c r="F64" s="58"/>
      <c r="G64" s="379"/>
      <c r="H64" s="380"/>
      <c r="I64" s="380"/>
      <c r="J64" s="381"/>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77"/>
      <c r="E65" s="378"/>
      <c r="F65" s="58"/>
      <c r="G65" s="379"/>
      <c r="H65" s="380"/>
      <c r="I65" s="380"/>
      <c r="J65" s="381"/>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97" t="str">
        <f ca="1">D25</f>
        <v>Answer</v>
      </c>
      <c r="E67" s="397"/>
      <c r="F67" s="21"/>
      <c r="G67" s="55" t="str">
        <f ca="1">G25</f>
        <v>Comments</v>
      </c>
      <c r="H67" s="390" t="str">
        <f>IF(Q75="(*)","Click here to enter smelter names","")</f>
        <v/>
      </c>
      <c r="I67" s="390"/>
      <c r="J67" s="390"/>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 xml:space="preserve">Tantalum  </v>
      </c>
      <c r="C68" s="46"/>
      <c r="D68" s="377"/>
      <c r="E68" s="378"/>
      <c r="F68" s="59"/>
      <c r="G68" s="379"/>
      <c r="H68" s="380"/>
      <c r="I68" s="380"/>
      <c r="J68" s="381"/>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7" t="s">
        <v>498</v>
      </c>
      <c r="E69" s="378"/>
      <c r="F69" s="59"/>
      <c r="G69" s="379"/>
      <c r="H69" s="380"/>
      <c r="I69" s="380"/>
      <c r="J69" s="381"/>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7" t="s">
        <v>498</v>
      </c>
      <c r="E70" s="378"/>
      <c r="F70" s="59"/>
      <c r="G70" s="379"/>
      <c r="H70" s="380"/>
      <c r="I70" s="380"/>
      <c r="J70" s="381"/>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77"/>
      <c r="E71" s="378"/>
      <c r="F71" s="61"/>
      <c r="G71" s="379"/>
      <c r="H71" s="380"/>
      <c r="I71" s="380"/>
      <c r="J71" s="381"/>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2" t="str">
        <f ca="1">OFFSET(L!$C$1,MATCH("Declaration"&amp;ADDRESS(ROW(),COLUMN(),4),L!$A:$A,0)-1,SL,,)</f>
        <v>Answer the Following Questions at a Company Level</v>
      </c>
      <c r="C73" s="382"/>
      <c r="D73" s="382"/>
      <c r="E73" s="382"/>
      <c r="F73" s="382"/>
      <c r="G73" s="382"/>
      <c r="H73" s="382"/>
      <c r="I73" s="382"/>
      <c r="J73" s="382"/>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1" t="str">
        <f ca="1">D25</f>
        <v>Answer</v>
      </c>
      <c r="E74" s="391"/>
      <c r="F74" s="64"/>
      <c r="G74" s="391" t="str">
        <f ca="1">G25</f>
        <v>Comments</v>
      </c>
      <c r="H74" s="391" t="e">
        <f>HLOOKUP(SL,LT,$O74,0)</f>
        <v>#NAME?</v>
      </c>
      <c r="I74" s="391"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7" t="s">
        <v>498</v>
      </c>
      <c r="E75" s="378"/>
      <c r="F75" s="68"/>
      <c r="G75" s="379"/>
      <c r="H75" s="380"/>
      <c r="I75" s="380"/>
      <c r="J75" s="381"/>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88"/>
      <c r="H76" s="388"/>
      <c r="I76" s="388"/>
      <c r="J76" s="388"/>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7" t="s">
        <v>499</v>
      </c>
      <c r="E77" s="378"/>
      <c r="F77" s="68"/>
      <c r="G77" s="405"/>
      <c r="H77" s="406"/>
      <c r="I77" s="406"/>
      <c r="J77" s="407"/>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7" t="s">
        <v>499</v>
      </c>
      <c r="E79" s="378"/>
      <c r="F79" s="68"/>
      <c r="G79" s="379"/>
      <c r="H79" s="380"/>
      <c r="I79" s="380"/>
      <c r="J79" s="381"/>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7" t="s">
        <v>498</v>
      </c>
      <c r="E81" s="378"/>
      <c r="F81" s="68"/>
      <c r="G81" s="379"/>
      <c r="H81" s="380"/>
      <c r="I81" s="380"/>
      <c r="J81" s="381"/>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7" t="s">
        <v>15442</v>
      </c>
      <c r="E83" s="378"/>
      <c r="F83" s="68"/>
      <c r="G83" s="379"/>
      <c r="H83" s="380"/>
      <c r="I83" s="380"/>
      <c r="J83" s="381"/>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86" t="s">
        <v>498</v>
      </c>
      <c r="E85" s="387"/>
      <c r="F85" s="68"/>
      <c r="G85" s="379"/>
      <c r="H85" s="380"/>
      <c r="I85" s="380"/>
      <c r="J85" s="381"/>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88"/>
      <c r="H86" s="388"/>
      <c r="I86" s="388"/>
      <c r="J86" s="388"/>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7" t="s">
        <v>498</v>
      </c>
      <c r="E87" s="378"/>
      <c r="F87" s="68"/>
      <c r="G87" s="379"/>
      <c r="H87" s="380"/>
      <c r="I87" s="380"/>
      <c r="J87" s="381"/>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89"/>
      <c r="H88" s="389"/>
      <c r="I88" s="389"/>
      <c r="J88" s="389"/>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7" t="s">
        <v>499</v>
      </c>
      <c r="E89" s="378"/>
      <c r="F89" s="68"/>
      <c r="G89" s="379"/>
      <c r="H89" s="380"/>
      <c r="I89" s="380"/>
      <c r="J89" s="381"/>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85" t="str">
        <f>IF(OR($D$8="",$I$3=""),"","Click here to check required fields completion")</f>
        <v/>
      </c>
      <c r="C90" s="385"/>
      <c r="D90" s="385"/>
      <c r="E90" s="385"/>
      <c r="F90" s="385"/>
      <c r="G90" s="385"/>
      <c r="H90" s="385"/>
      <c r="I90" s="385"/>
      <c r="J90" s="385"/>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83" t="str">
        <f ca="1">OFFSET(L!$C$1,MATCH("General"&amp;"Cpy",L!$A:$A,0)-1,SL,,)</f>
        <v>© 2020 Responsible Minerals Initiative. All rights reserved.</v>
      </c>
      <c r="B91" s="384"/>
      <c r="C91" s="384"/>
      <c r="D91" s="384"/>
      <c r="E91" s="384"/>
      <c r="F91" s="384"/>
      <c r="G91" s="384"/>
      <c r="H91" s="384"/>
      <c r="I91" s="384"/>
      <c r="J91" s="384"/>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D16" r:id="rId3" xr:uid="{95A8E909-F3A2-45DA-9DD9-0DF1CC56A8A1}"/>
    <hyperlink ref="D20" r:id="rId4" xr:uid="{3F4CBE29-70D5-4FED-92B5-C1C259BEBB54}"/>
  </hyperlinks>
  <pageMargins left="0.70866141732283505" right="0.70866141732283505" top="0.74803149606299202" bottom="0.74803149606299202" header="0.31496062992126" footer="0.31496062992126"/>
  <pageSetup scale="41" fitToHeight="0" orientation="portrait" r:id="rId5"/>
  <rowBreaks count="1" manualBreakCount="1">
    <brk id="66" max="11"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PageLayoutView="55" workbookViewId="0">
      <pane ySplit="4" topLeftCell="A28" activePane="bottomLeft" state="frozen"/>
      <selection pane="bottomLeft" activeCell="A35" sqref="A35:AH41"/>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6.149999999999999"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8" t="str">
        <f ca="1">OFFSET(L!$C$1,MATCH("Smelter List"&amp;ADDRESS(ROW(),COLUMN(),4),L!$A:$A,0)-1,SL,,)</f>
        <v>Link to "RMAP Conformant Smelter List"</v>
      </c>
      <c r="K2" s="439"/>
      <c r="L2" s="439"/>
      <c r="M2" s="439"/>
      <c r="N2" s="439"/>
      <c r="O2" s="439"/>
      <c r="P2" s="234"/>
      <c r="Q2" s="235"/>
      <c r="R2" s="236"/>
      <c r="S2" s="236"/>
      <c r="T2" s="236"/>
      <c r="U2" s="267"/>
      <c r="V2" s="267"/>
      <c r="W2" s="268"/>
      <c r="X2" s="267"/>
      <c r="Y2" s="267"/>
      <c r="Z2" s="267"/>
      <c r="AH2" s="176" t="s">
        <v>498</v>
      </c>
    </row>
    <row r="3" spans="1:34" s="269" customFormat="1" ht="244.15" customHeight="1">
      <c r="A3" s="204"/>
      <c r="B3" s="440"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0"/>
      <c r="D3" s="440"/>
      <c r="E3" s="440"/>
      <c r="F3" s="270"/>
      <c r="G3" s="441" t="str">
        <f ca="1">OFFSET(L!$C$1,MATCH("General"&amp;"Cpy",L!$A:$A,0)-1,SL,,)</f>
        <v>© 2020 Responsible Minerals Initiative. All rights reserved.</v>
      </c>
      <c r="H3" s="441"/>
      <c r="I3" s="442"/>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19.899999999999999" customHeight="1">
      <c r="A5" s="468"/>
      <c r="B5" s="454" t="s">
        <v>1153</v>
      </c>
      <c r="C5" s="458" t="s">
        <v>1407</v>
      </c>
      <c r="D5" s="467"/>
      <c r="E5" s="454" t="s">
        <v>2576</v>
      </c>
      <c r="F5" s="454" t="s">
        <v>1408</v>
      </c>
      <c r="G5" s="454" t="s">
        <v>13577</v>
      </c>
      <c r="H5" s="455">
        <v>0</v>
      </c>
      <c r="I5" s="456" t="s">
        <v>1568</v>
      </c>
      <c r="J5" s="456" t="s">
        <v>1569</v>
      </c>
      <c r="K5" s="461"/>
      <c r="L5" s="461"/>
      <c r="M5" s="461"/>
      <c r="N5" s="461"/>
      <c r="O5" s="461"/>
      <c r="P5" s="457"/>
      <c r="Q5" s="462"/>
      <c r="R5" s="454" t="s">
        <v>1407</v>
      </c>
      <c r="S5" s="459" t="s">
        <v>13014</v>
      </c>
      <c r="T5" s="459" t="s">
        <v>12211</v>
      </c>
      <c r="U5" s="460"/>
      <c r="V5" s="463">
        <v>7</v>
      </c>
      <c r="W5" s="464"/>
      <c r="X5" s="464">
        <v>0</v>
      </c>
      <c r="Y5" s="464"/>
      <c r="Z5" s="464"/>
      <c r="AA5" s="465"/>
      <c r="AB5" s="466" t="s">
        <v>15514</v>
      </c>
      <c r="AC5" s="465"/>
      <c r="AD5" s="465"/>
      <c r="AE5" s="465"/>
      <c r="AF5" s="465"/>
      <c r="AG5" s="465"/>
      <c r="AH5" s="465"/>
    </row>
    <row r="6" spans="1:34" s="277" customFormat="1" ht="19.899999999999999" customHeight="1">
      <c r="A6" s="468"/>
      <c r="B6" s="454" t="s">
        <v>1153</v>
      </c>
      <c r="C6" s="458" t="s">
        <v>54</v>
      </c>
      <c r="D6" s="467"/>
      <c r="E6" s="454" t="s">
        <v>1124</v>
      </c>
      <c r="F6" s="454" t="s">
        <v>667</v>
      </c>
      <c r="G6" s="454" t="s">
        <v>13577</v>
      </c>
      <c r="H6" s="455">
        <v>0</v>
      </c>
      <c r="I6" s="456" t="s">
        <v>1572</v>
      </c>
      <c r="J6" s="456" t="s">
        <v>1573</v>
      </c>
      <c r="K6" s="461"/>
      <c r="L6" s="461"/>
      <c r="M6" s="461"/>
      <c r="N6" s="461"/>
      <c r="O6" s="461"/>
      <c r="P6" s="457"/>
      <c r="Q6" s="462"/>
      <c r="R6" s="454" t="s">
        <v>54</v>
      </c>
      <c r="S6" s="459" t="s">
        <v>12839</v>
      </c>
      <c r="T6" s="459" t="s">
        <v>4387</v>
      </c>
      <c r="U6" s="460"/>
      <c r="V6" s="463">
        <v>14</v>
      </c>
      <c r="W6" s="464"/>
      <c r="X6" s="464">
        <v>0</v>
      </c>
      <c r="Y6" s="464"/>
      <c r="Z6" s="464"/>
      <c r="AA6" s="465"/>
      <c r="AB6" s="466" t="s">
        <v>15515</v>
      </c>
      <c r="AC6" s="465"/>
      <c r="AD6" s="465"/>
      <c r="AE6" s="465"/>
      <c r="AF6" s="465"/>
      <c r="AG6" s="465"/>
      <c r="AH6" s="465"/>
    </row>
    <row r="7" spans="1:34" s="277" customFormat="1" ht="19.899999999999999" customHeight="1">
      <c r="A7" s="468"/>
      <c r="B7" s="454" t="s">
        <v>1153</v>
      </c>
      <c r="C7" s="458" t="s">
        <v>12755</v>
      </c>
      <c r="D7" s="467"/>
      <c r="E7" s="454" t="s">
        <v>1119</v>
      </c>
      <c r="F7" s="454" t="s">
        <v>669</v>
      </c>
      <c r="G7" s="454" t="s">
        <v>13577</v>
      </c>
      <c r="H7" s="455">
        <v>0</v>
      </c>
      <c r="I7" s="456" t="s">
        <v>1576</v>
      </c>
      <c r="J7" s="456" t="s">
        <v>1577</v>
      </c>
      <c r="K7" s="461"/>
      <c r="L7" s="461"/>
      <c r="M7" s="461"/>
      <c r="N7" s="461"/>
      <c r="O7" s="461"/>
      <c r="P7" s="457"/>
      <c r="Q7" s="462"/>
      <c r="R7" s="454" t="s">
        <v>12755</v>
      </c>
      <c r="S7" s="459" t="s">
        <v>12813</v>
      </c>
      <c r="T7" s="459" t="s">
        <v>3586</v>
      </c>
      <c r="U7" s="460"/>
      <c r="V7" s="463">
        <v>18</v>
      </c>
      <c r="W7" s="464"/>
      <c r="X7" s="464">
        <v>0</v>
      </c>
      <c r="Y7" s="464"/>
      <c r="Z7" s="464"/>
      <c r="AA7" s="465"/>
      <c r="AB7" s="466" t="s">
        <v>15516</v>
      </c>
      <c r="AC7" s="465"/>
      <c r="AD7" s="465"/>
      <c r="AE7" s="465"/>
      <c r="AF7" s="465"/>
      <c r="AG7" s="465"/>
      <c r="AH7" s="465"/>
    </row>
    <row r="8" spans="1:34" s="277" customFormat="1" ht="19.899999999999999" customHeight="1">
      <c r="A8" s="468"/>
      <c r="B8" s="454" t="s">
        <v>1153</v>
      </c>
      <c r="C8" s="458" t="s">
        <v>2409</v>
      </c>
      <c r="D8" s="467"/>
      <c r="E8" s="454" t="s">
        <v>1121</v>
      </c>
      <c r="F8" s="454" t="s">
        <v>670</v>
      </c>
      <c r="G8" s="454" t="s">
        <v>13577</v>
      </c>
      <c r="H8" s="455">
        <v>0</v>
      </c>
      <c r="I8" s="456" t="s">
        <v>1578</v>
      </c>
      <c r="J8" s="456" t="s">
        <v>1579</v>
      </c>
      <c r="K8" s="461"/>
      <c r="L8" s="461"/>
      <c r="M8" s="461"/>
      <c r="N8" s="461"/>
      <c r="O8" s="461"/>
      <c r="P8" s="457"/>
      <c r="Q8" s="462"/>
      <c r="R8" s="454" t="s">
        <v>2409</v>
      </c>
      <c r="S8" s="459" t="s">
        <v>12825</v>
      </c>
      <c r="T8" s="459" t="s">
        <v>3936</v>
      </c>
      <c r="U8" s="460"/>
      <c r="V8" s="463">
        <v>23</v>
      </c>
      <c r="W8" s="464"/>
      <c r="X8" s="464">
        <v>0</v>
      </c>
      <c r="Y8" s="464"/>
      <c r="Z8" s="464"/>
      <c r="AA8" s="465"/>
      <c r="AB8" s="466" t="s">
        <v>15517</v>
      </c>
      <c r="AC8" s="465"/>
      <c r="AD8" s="465"/>
      <c r="AE8" s="465"/>
      <c r="AF8" s="465"/>
      <c r="AG8" s="465"/>
      <c r="AH8" s="465"/>
    </row>
    <row r="9" spans="1:34" s="277" customFormat="1" ht="19.899999999999999" customHeight="1">
      <c r="A9" s="468"/>
      <c r="B9" s="454" t="s">
        <v>1153</v>
      </c>
      <c r="C9" s="458" t="s">
        <v>2411</v>
      </c>
      <c r="D9" s="467"/>
      <c r="E9" s="454" t="s">
        <v>1120</v>
      </c>
      <c r="F9" s="454" t="s">
        <v>705</v>
      </c>
      <c r="G9" s="454" t="s">
        <v>13577</v>
      </c>
      <c r="H9" s="455">
        <v>0</v>
      </c>
      <c r="I9" s="456" t="s">
        <v>1632</v>
      </c>
      <c r="J9" s="456" t="s">
        <v>1633</v>
      </c>
      <c r="K9" s="461"/>
      <c r="L9" s="461"/>
      <c r="M9" s="461"/>
      <c r="N9" s="461"/>
      <c r="O9" s="461"/>
      <c r="P9" s="457"/>
      <c r="Q9" s="462"/>
      <c r="R9" s="454" t="s">
        <v>2411</v>
      </c>
      <c r="S9" s="459" t="s">
        <v>12820</v>
      </c>
      <c r="T9" s="459" t="s">
        <v>3813</v>
      </c>
      <c r="U9" s="460"/>
      <c r="V9" s="463">
        <v>25</v>
      </c>
      <c r="W9" s="464"/>
      <c r="X9" s="464">
        <v>0</v>
      </c>
      <c r="Y9" s="464"/>
      <c r="Z9" s="464"/>
      <c r="AA9" s="465"/>
      <c r="AB9" s="466" t="s">
        <v>15518</v>
      </c>
      <c r="AC9" s="465"/>
      <c r="AD9" s="465"/>
      <c r="AE9" s="465"/>
      <c r="AF9" s="465"/>
      <c r="AG9" s="465"/>
      <c r="AH9" s="465"/>
    </row>
    <row r="10" spans="1:34" s="277" customFormat="1" ht="19.899999999999999" customHeight="1">
      <c r="A10" s="468"/>
      <c r="B10" s="454" t="s">
        <v>1153</v>
      </c>
      <c r="C10" s="458" t="s">
        <v>1247</v>
      </c>
      <c r="D10" s="467"/>
      <c r="E10" s="454" t="s">
        <v>1124</v>
      </c>
      <c r="F10" s="454" t="s">
        <v>674</v>
      </c>
      <c r="G10" s="454" t="s">
        <v>13577</v>
      </c>
      <c r="H10" s="455">
        <v>0</v>
      </c>
      <c r="I10" s="456" t="s">
        <v>1586</v>
      </c>
      <c r="J10" s="456" t="s">
        <v>1586</v>
      </c>
      <c r="K10" s="461"/>
      <c r="L10" s="461"/>
      <c r="M10" s="461"/>
      <c r="N10" s="461"/>
      <c r="O10" s="461"/>
      <c r="P10" s="457"/>
      <c r="Q10" s="462"/>
      <c r="R10" s="454" t="s">
        <v>1247</v>
      </c>
      <c r="S10" s="459" t="s">
        <v>12839</v>
      </c>
      <c r="T10" s="459" t="s">
        <v>4380</v>
      </c>
      <c r="U10" s="460"/>
      <c r="V10" s="463">
        <v>32</v>
      </c>
      <c r="W10" s="464"/>
      <c r="X10" s="464">
        <v>0</v>
      </c>
      <c r="Y10" s="464"/>
      <c r="Z10" s="464"/>
      <c r="AA10" s="465"/>
      <c r="AB10" s="466" t="s">
        <v>15519</v>
      </c>
      <c r="AC10" s="465"/>
      <c r="AD10" s="465"/>
      <c r="AE10" s="465"/>
      <c r="AF10" s="465"/>
      <c r="AG10" s="465"/>
      <c r="AH10" s="465"/>
    </row>
    <row r="11" spans="1:34" s="277" customFormat="1" ht="19.899999999999999" customHeight="1">
      <c r="A11" s="468"/>
      <c r="B11" s="454" t="s">
        <v>1153</v>
      </c>
      <c r="C11" s="458" t="s">
        <v>1249</v>
      </c>
      <c r="D11" s="467"/>
      <c r="E11" s="454" t="s">
        <v>910</v>
      </c>
      <c r="F11" s="454" t="s">
        <v>676</v>
      </c>
      <c r="G11" s="454" t="s">
        <v>13577</v>
      </c>
      <c r="H11" s="455">
        <v>0</v>
      </c>
      <c r="I11" s="456" t="s">
        <v>1588</v>
      </c>
      <c r="J11" s="456" t="s">
        <v>10600</v>
      </c>
      <c r="K11" s="461"/>
      <c r="L11" s="461"/>
      <c r="M11" s="461"/>
      <c r="N11" s="461"/>
      <c r="O11" s="461"/>
      <c r="P11" s="457"/>
      <c r="Q11" s="462"/>
      <c r="R11" s="454" t="s">
        <v>1249</v>
      </c>
      <c r="S11" s="459" t="s">
        <v>12978</v>
      </c>
      <c r="T11" s="459" t="s">
        <v>10599</v>
      </c>
      <c r="U11" s="460"/>
      <c r="V11" s="463">
        <v>37</v>
      </c>
      <c r="W11" s="464"/>
      <c r="X11" s="464">
        <v>0</v>
      </c>
      <c r="Y11" s="464"/>
      <c r="Z11" s="464"/>
      <c r="AA11" s="465"/>
      <c r="AB11" s="466" t="s">
        <v>15520</v>
      </c>
      <c r="AC11" s="465"/>
      <c r="AD11" s="465"/>
      <c r="AE11" s="465"/>
      <c r="AF11" s="465"/>
      <c r="AG11" s="465"/>
      <c r="AH11" s="465"/>
    </row>
    <row r="12" spans="1:34" s="277" customFormat="1" ht="19.899999999999999" customHeight="1">
      <c r="A12" s="468"/>
      <c r="B12" s="454" t="s">
        <v>1153</v>
      </c>
      <c r="C12" s="458" t="s">
        <v>677</v>
      </c>
      <c r="D12" s="467"/>
      <c r="E12" s="454" t="s">
        <v>1124</v>
      </c>
      <c r="F12" s="454" t="s">
        <v>678</v>
      </c>
      <c r="G12" s="454" t="s">
        <v>13577</v>
      </c>
      <c r="H12" s="455">
        <v>0</v>
      </c>
      <c r="I12" s="456" t="s">
        <v>1572</v>
      </c>
      <c r="J12" s="456" t="s">
        <v>1573</v>
      </c>
      <c r="K12" s="461"/>
      <c r="L12" s="461"/>
      <c r="M12" s="461"/>
      <c r="N12" s="461"/>
      <c r="O12" s="461"/>
      <c r="P12" s="457"/>
      <c r="Q12" s="462"/>
      <c r="R12" s="454" t="s">
        <v>677</v>
      </c>
      <c r="S12" s="459" t="s">
        <v>12839</v>
      </c>
      <c r="T12" s="459" t="s">
        <v>4387</v>
      </c>
      <c r="U12" s="460"/>
      <c r="V12" s="463">
        <v>38</v>
      </c>
      <c r="W12" s="464"/>
      <c r="X12" s="464">
        <v>0</v>
      </c>
      <c r="Y12" s="464"/>
      <c r="Z12" s="464"/>
      <c r="AA12" s="465"/>
      <c r="AB12" s="466" t="s">
        <v>15521</v>
      </c>
      <c r="AC12" s="465"/>
      <c r="AD12" s="465"/>
      <c r="AE12" s="465"/>
      <c r="AF12" s="465"/>
      <c r="AG12" s="465"/>
      <c r="AH12" s="465"/>
    </row>
    <row r="13" spans="1:34" s="277" customFormat="1" ht="19.899999999999999" customHeight="1">
      <c r="A13" s="468"/>
      <c r="B13" s="454" t="s">
        <v>1153</v>
      </c>
      <c r="C13" s="458" t="s">
        <v>55</v>
      </c>
      <c r="D13" s="467"/>
      <c r="E13" s="454" t="s">
        <v>1130</v>
      </c>
      <c r="F13" s="454" t="s">
        <v>682</v>
      </c>
      <c r="G13" s="454" t="s">
        <v>13577</v>
      </c>
      <c r="H13" s="455">
        <v>0</v>
      </c>
      <c r="I13" s="456" t="s">
        <v>1599</v>
      </c>
      <c r="J13" s="456" t="s">
        <v>6691</v>
      </c>
      <c r="K13" s="461"/>
      <c r="L13" s="461"/>
      <c r="M13" s="461"/>
      <c r="N13" s="461"/>
      <c r="O13" s="461"/>
      <c r="P13" s="457"/>
      <c r="Q13" s="462"/>
      <c r="R13" s="454" t="s">
        <v>55</v>
      </c>
      <c r="S13" s="459" t="s">
        <v>12892</v>
      </c>
      <c r="T13" s="459" t="s">
        <v>6690</v>
      </c>
      <c r="U13" s="460"/>
      <c r="V13" s="463">
        <v>51</v>
      </c>
      <c r="W13" s="464"/>
      <c r="X13" s="464">
        <v>0</v>
      </c>
      <c r="Y13" s="464"/>
      <c r="Z13" s="464"/>
      <c r="AA13" s="465"/>
      <c r="AB13" s="466" t="s">
        <v>15522</v>
      </c>
      <c r="AC13" s="465"/>
      <c r="AD13" s="465"/>
      <c r="AE13" s="465"/>
      <c r="AF13" s="465"/>
      <c r="AG13" s="465"/>
      <c r="AH13" s="465"/>
    </row>
    <row r="14" spans="1:34" s="277" customFormat="1" ht="19.899999999999999" customHeight="1">
      <c r="A14" s="468"/>
      <c r="B14" s="454" t="s">
        <v>1153</v>
      </c>
      <c r="C14" s="458" t="s">
        <v>929</v>
      </c>
      <c r="D14" s="467"/>
      <c r="E14" s="454" t="s">
        <v>1131</v>
      </c>
      <c r="F14" s="454" t="s">
        <v>689</v>
      </c>
      <c r="G14" s="454" t="s">
        <v>13577</v>
      </c>
      <c r="H14" s="455">
        <v>0</v>
      </c>
      <c r="I14" s="456" t="s">
        <v>1604</v>
      </c>
      <c r="J14" s="456" t="s">
        <v>1605</v>
      </c>
      <c r="K14" s="461"/>
      <c r="L14" s="461"/>
      <c r="M14" s="461"/>
      <c r="N14" s="461"/>
      <c r="O14" s="461"/>
      <c r="P14" s="457"/>
      <c r="Q14" s="462"/>
      <c r="R14" s="454" t="s">
        <v>929</v>
      </c>
      <c r="S14" s="459" t="s">
        <v>12896</v>
      </c>
      <c r="T14" s="459" t="s">
        <v>6898</v>
      </c>
      <c r="U14" s="460"/>
      <c r="V14" s="463">
        <v>63</v>
      </c>
      <c r="W14" s="464"/>
      <c r="X14" s="464">
        <v>0</v>
      </c>
      <c r="Y14" s="464"/>
      <c r="Z14" s="464"/>
      <c r="AA14" s="465"/>
      <c r="AB14" s="466" t="s">
        <v>15523</v>
      </c>
      <c r="AC14" s="465"/>
      <c r="AD14" s="465"/>
      <c r="AE14" s="465"/>
      <c r="AF14" s="465"/>
      <c r="AG14" s="465"/>
      <c r="AH14" s="465"/>
    </row>
    <row r="15" spans="1:34" s="277" customFormat="1" ht="19.899999999999999" customHeight="1">
      <c r="A15" s="468"/>
      <c r="B15" s="454" t="s">
        <v>1153</v>
      </c>
      <c r="C15" s="458" t="s">
        <v>1727</v>
      </c>
      <c r="D15" s="467"/>
      <c r="E15" s="454" t="s">
        <v>2576</v>
      </c>
      <c r="F15" s="454" t="s">
        <v>1728</v>
      </c>
      <c r="G15" s="454" t="s">
        <v>13577</v>
      </c>
      <c r="H15" s="455">
        <v>0</v>
      </c>
      <c r="I15" s="456" t="s">
        <v>1568</v>
      </c>
      <c r="J15" s="456" t="s">
        <v>1569</v>
      </c>
      <c r="K15" s="461"/>
      <c r="L15" s="461"/>
      <c r="M15" s="461"/>
      <c r="N15" s="461"/>
      <c r="O15" s="461"/>
      <c r="P15" s="457"/>
      <c r="Q15" s="462"/>
      <c r="R15" s="454" t="s">
        <v>1727</v>
      </c>
      <c r="S15" s="459" t="s">
        <v>13014</v>
      </c>
      <c r="T15" s="459" t="s">
        <v>12211</v>
      </c>
      <c r="U15" s="460"/>
      <c r="V15" s="463">
        <v>80</v>
      </c>
      <c r="W15" s="464"/>
      <c r="X15" s="464">
        <v>0</v>
      </c>
      <c r="Y15" s="464"/>
      <c r="Z15" s="464"/>
      <c r="AA15" s="465"/>
      <c r="AB15" s="466" t="s">
        <v>15524</v>
      </c>
      <c r="AC15" s="465"/>
      <c r="AD15" s="465"/>
      <c r="AE15" s="465"/>
      <c r="AF15" s="465"/>
      <c r="AG15" s="465"/>
      <c r="AH15" s="465"/>
    </row>
    <row r="16" spans="1:34" s="277" customFormat="1" ht="19.899999999999999" customHeight="1">
      <c r="A16" s="468"/>
      <c r="B16" s="454" t="s">
        <v>1153</v>
      </c>
      <c r="C16" s="458" t="s">
        <v>1062</v>
      </c>
      <c r="D16" s="467"/>
      <c r="E16" s="454" t="s">
        <v>1124</v>
      </c>
      <c r="F16" s="454" t="s">
        <v>694</v>
      </c>
      <c r="G16" s="454" t="s">
        <v>13577</v>
      </c>
      <c r="H16" s="455">
        <v>0</v>
      </c>
      <c r="I16" s="456" t="s">
        <v>1572</v>
      </c>
      <c r="J16" s="456" t="s">
        <v>1573</v>
      </c>
      <c r="K16" s="461"/>
      <c r="L16" s="461"/>
      <c r="M16" s="461"/>
      <c r="N16" s="461"/>
      <c r="O16" s="461"/>
      <c r="P16" s="457"/>
      <c r="Q16" s="462"/>
      <c r="R16" s="454" t="s">
        <v>1062</v>
      </c>
      <c r="S16" s="459" t="s">
        <v>12839</v>
      </c>
      <c r="T16" s="459" t="s">
        <v>4387</v>
      </c>
      <c r="U16" s="460"/>
      <c r="V16" s="463">
        <v>92</v>
      </c>
      <c r="W16" s="464"/>
      <c r="X16" s="464">
        <v>0</v>
      </c>
      <c r="Y16" s="464"/>
      <c r="Z16" s="464"/>
      <c r="AA16" s="465"/>
      <c r="AB16" s="466" t="s">
        <v>15525</v>
      </c>
      <c r="AC16" s="465"/>
      <c r="AD16" s="465"/>
      <c r="AE16" s="465"/>
      <c r="AF16" s="465"/>
      <c r="AG16" s="465"/>
      <c r="AH16" s="465"/>
    </row>
    <row r="17" spans="1:28" s="277" customFormat="1" ht="19.899999999999999" customHeight="1">
      <c r="A17" s="468"/>
      <c r="B17" s="454" t="s">
        <v>1153</v>
      </c>
      <c r="C17" s="458" t="s">
        <v>2647</v>
      </c>
      <c r="D17" s="467"/>
      <c r="E17" s="454" t="s">
        <v>1123</v>
      </c>
      <c r="F17" s="454" t="s">
        <v>695</v>
      </c>
      <c r="G17" s="454" t="s">
        <v>13577</v>
      </c>
      <c r="H17" s="455">
        <v>0</v>
      </c>
      <c r="I17" s="456" t="s">
        <v>1618</v>
      </c>
      <c r="J17" s="456" t="s">
        <v>14194</v>
      </c>
      <c r="K17" s="461"/>
      <c r="L17" s="461"/>
      <c r="M17" s="461"/>
      <c r="N17" s="461"/>
      <c r="O17" s="461"/>
      <c r="P17" s="457"/>
      <c r="Q17" s="462"/>
      <c r="R17" s="454" t="s">
        <v>2647</v>
      </c>
      <c r="S17" s="459" t="s">
        <v>12830</v>
      </c>
      <c r="T17" s="459" t="s">
        <v>13878</v>
      </c>
      <c r="U17" s="460"/>
      <c r="V17" s="463">
        <v>97</v>
      </c>
      <c r="W17" s="464"/>
      <c r="X17" s="464">
        <v>0</v>
      </c>
      <c r="Y17" s="464"/>
      <c r="Z17" s="464"/>
      <c r="AA17" s="465"/>
      <c r="AB17" s="466" t="s">
        <v>15526</v>
      </c>
    </row>
    <row r="18" spans="1:28" s="277" customFormat="1" ht="19.899999999999999" customHeight="1">
      <c r="A18" s="453"/>
      <c r="B18" s="454" t="s">
        <v>1153</v>
      </c>
      <c r="C18" s="458" t="s">
        <v>1250</v>
      </c>
      <c r="D18" s="467"/>
      <c r="E18" s="454" t="s">
        <v>1124</v>
      </c>
      <c r="F18" s="454" t="s">
        <v>696</v>
      </c>
      <c r="G18" s="454" t="s">
        <v>13577</v>
      </c>
      <c r="H18" s="455">
        <v>0</v>
      </c>
      <c r="I18" s="456" t="s">
        <v>1619</v>
      </c>
      <c r="J18" s="456" t="s">
        <v>4397</v>
      </c>
      <c r="K18" s="461"/>
      <c r="L18" s="461"/>
      <c r="M18" s="461"/>
      <c r="N18" s="461"/>
      <c r="O18" s="461"/>
      <c r="P18" s="457"/>
      <c r="Q18" s="462"/>
      <c r="R18" s="454" t="s">
        <v>1250</v>
      </c>
      <c r="S18" s="459" t="s">
        <v>12839</v>
      </c>
      <c r="T18" s="459" t="s">
        <v>4396</v>
      </c>
      <c r="U18" s="460"/>
      <c r="V18" s="463">
        <v>98</v>
      </c>
      <c r="W18" s="464"/>
      <c r="X18" s="464">
        <v>0</v>
      </c>
      <c r="Y18" s="464"/>
      <c r="Z18" s="464"/>
      <c r="AA18" s="465"/>
      <c r="AB18" s="466" t="s">
        <v>15527</v>
      </c>
    </row>
    <row r="19" spans="1:28" s="277" customFormat="1" ht="51">
      <c r="A19" s="453"/>
      <c r="B19" s="454" t="s">
        <v>1153</v>
      </c>
      <c r="C19" s="458" t="s">
        <v>1258</v>
      </c>
      <c r="D19" s="467"/>
      <c r="E19" s="454" t="s">
        <v>912</v>
      </c>
      <c r="F19" s="454" t="s">
        <v>701</v>
      </c>
      <c r="G19" s="454" t="s">
        <v>13577</v>
      </c>
      <c r="H19" s="455">
        <v>0</v>
      </c>
      <c r="I19" s="456" t="s">
        <v>1625</v>
      </c>
      <c r="J19" s="456" t="s">
        <v>11593</v>
      </c>
      <c r="K19" s="461"/>
      <c r="L19" s="461"/>
      <c r="M19" s="461"/>
      <c r="N19" s="461"/>
      <c r="O19" s="461"/>
      <c r="P19" s="457"/>
      <c r="Q19" s="462"/>
      <c r="R19" s="454" t="s">
        <v>1258</v>
      </c>
      <c r="S19" s="459" t="s">
        <v>13006</v>
      </c>
      <c r="T19" s="459" t="s">
        <v>11592</v>
      </c>
      <c r="U19" s="460"/>
      <c r="V19" s="463">
        <v>108</v>
      </c>
      <c r="W19" s="464"/>
      <c r="X19" s="464">
        <v>0</v>
      </c>
      <c r="Y19" s="464"/>
      <c r="Z19" s="464"/>
      <c r="AA19" s="465"/>
      <c r="AB19" s="466" t="s">
        <v>15528</v>
      </c>
    </row>
    <row r="20" spans="1:28" s="277" customFormat="1" ht="51">
      <c r="A20" s="453"/>
      <c r="B20" s="454" t="s">
        <v>1153</v>
      </c>
      <c r="C20" s="458" t="s">
        <v>2250</v>
      </c>
      <c r="D20" s="467"/>
      <c r="E20" s="454" t="s">
        <v>2576</v>
      </c>
      <c r="F20" s="454" t="s">
        <v>704</v>
      </c>
      <c r="G20" s="454" t="s">
        <v>13577</v>
      </c>
      <c r="H20" s="455">
        <v>0</v>
      </c>
      <c r="I20" s="456" t="s">
        <v>1629</v>
      </c>
      <c r="J20" s="456" t="s">
        <v>1630</v>
      </c>
      <c r="K20" s="461"/>
      <c r="L20" s="461"/>
      <c r="M20" s="461"/>
      <c r="N20" s="461"/>
      <c r="O20" s="461"/>
      <c r="P20" s="457"/>
      <c r="Q20" s="462"/>
      <c r="R20" s="454" t="s">
        <v>2309</v>
      </c>
      <c r="S20" s="459" t="s">
        <v>13014</v>
      </c>
      <c r="T20" s="459" t="s">
        <v>12289</v>
      </c>
      <c r="U20" s="460"/>
      <c r="V20" s="463">
        <v>115</v>
      </c>
      <c r="W20" s="464"/>
      <c r="X20" s="464">
        <v>0</v>
      </c>
      <c r="Y20" s="464"/>
      <c r="Z20" s="464"/>
      <c r="AA20" s="465"/>
      <c r="AB20" s="466" t="s">
        <v>15529</v>
      </c>
    </row>
    <row r="21" spans="1:28" s="277" customFormat="1" ht="63.75">
      <c r="A21" s="453"/>
      <c r="B21" s="454" t="s">
        <v>1153</v>
      </c>
      <c r="C21" s="458" t="s">
        <v>710</v>
      </c>
      <c r="D21" s="467"/>
      <c r="E21" s="454" t="s">
        <v>2576</v>
      </c>
      <c r="F21" s="454" t="s">
        <v>711</v>
      </c>
      <c r="G21" s="454" t="s">
        <v>13577</v>
      </c>
      <c r="H21" s="455">
        <v>0</v>
      </c>
      <c r="I21" s="456" t="s">
        <v>1637</v>
      </c>
      <c r="J21" s="456" t="s">
        <v>1630</v>
      </c>
      <c r="K21" s="461"/>
      <c r="L21" s="461"/>
      <c r="M21" s="461"/>
      <c r="N21" s="461"/>
      <c r="O21" s="461"/>
      <c r="P21" s="457"/>
      <c r="Q21" s="462"/>
      <c r="R21" s="454" t="s">
        <v>710</v>
      </c>
      <c r="S21" s="459" t="s">
        <v>13014</v>
      </c>
      <c r="T21" s="459" t="s">
        <v>12289</v>
      </c>
      <c r="U21" s="460"/>
      <c r="V21" s="463">
        <v>124</v>
      </c>
      <c r="W21" s="464"/>
      <c r="X21" s="464">
        <v>0</v>
      </c>
      <c r="Y21" s="464"/>
      <c r="Z21" s="464"/>
      <c r="AA21" s="465"/>
      <c r="AB21" s="466" t="s">
        <v>15530</v>
      </c>
    </row>
    <row r="22" spans="1:28" s="277" customFormat="1" ht="51">
      <c r="A22" s="453"/>
      <c r="B22" s="454" t="s">
        <v>1153</v>
      </c>
      <c r="C22" s="458" t="s">
        <v>58</v>
      </c>
      <c r="D22" s="467"/>
      <c r="E22" s="454" t="s">
        <v>1134</v>
      </c>
      <c r="F22" s="454" t="s">
        <v>716</v>
      </c>
      <c r="G22" s="454" t="s">
        <v>13577</v>
      </c>
      <c r="H22" s="455">
        <v>0</v>
      </c>
      <c r="I22" s="456" t="s">
        <v>1643</v>
      </c>
      <c r="J22" s="456" t="s">
        <v>13198</v>
      </c>
      <c r="K22" s="461"/>
      <c r="L22" s="461"/>
      <c r="M22" s="461"/>
      <c r="N22" s="461"/>
      <c r="O22" s="461"/>
      <c r="P22" s="457"/>
      <c r="Q22" s="462"/>
      <c r="R22" s="454" t="s">
        <v>58</v>
      </c>
      <c r="S22" s="459" t="s">
        <v>12904</v>
      </c>
      <c r="T22" s="459" t="s">
        <v>7236</v>
      </c>
      <c r="U22" s="460"/>
      <c r="V22" s="463">
        <v>143</v>
      </c>
      <c r="W22" s="464"/>
      <c r="X22" s="464">
        <v>0</v>
      </c>
      <c r="Y22" s="464"/>
      <c r="Z22" s="464"/>
      <c r="AA22" s="465"/>
      <c r="AB22" s="466" t="s">
        <v>15531</v>
      </c>
    </row>
    <row r="23" spans="1:28" s="277" customFormat="1" ht="89.25">
      <c r="A23" s="453"/>
      <c r="B23" s="454" t="s">
        <v>1153</v>
      </c>
      <c r="C23" s="458" t="s">
        <v>2255</v>
      </c>
      <c r="D23" s="467"/>
      <c r="E23" s="454" t="s">
        <v>1123</v>
      </c>
      <c r="F23" s="454" t="s">
        <v>721</v>
      </c>
      <c r="G23" s="454" t="s">
        <v>13577</v>
      </c>
      <c r="H23" s="455">
        <v>0</v>
      </c>
      <c r="I23" s="456" t="s">
        <v>1651</v>
      </c>
      <c r="J23" s="456" t="s">
        <v>14194</v>
      </c>
      <c r="K23" s="461"/>
      <c r="L23" s="461"/>
      <c r="M23" s="461"/>
      <c r="N23" s="461"/>
      <c r="O23" s="461"/>
      <c r="P23" s="457"/>
      <c r="Q23" s="462"/>
      <c r="R23" s="454" t="s">
        <v>2255</v>
      </c>
      <c r="S23" s="459" t="s">
        <v>12830</v>
      </c>
      <c r="T23" s="459" t="s">
        <v>13878</v>
      </c>
      <c r="U23" s="460"/>
      <c r="V23" s="463">
        <v>155</v>
      </c>
      <c r="W23" s="464"/>
      <c r="X23" s="464">
        <v>0</v>
      </c>
      <c r="Y23" s="464"/>
      <c r="Z23" s="464"/>
      <c r="AA23" s="465"/>
      <c r="AB23" s="466" t="s">
        <v>15532</v>
      </c>
    </row>
    <row r="24" spans="1:28" s="277" customFormat="1" ht="63.75">
      <c r="A24" s="453"/>
      <c r="B24" s="454" t="s">
        <v>1153</v>
      </c>
      <c r="C24" s="458" t="s">
        <v>2431</v>
      </c>
      <c r="D24" s="467"/>
      <c r="E24" s="454" t="s">
        <v>1121</v>
      </c>
      <c r="F24" s="454" t="s">
        <v>723</v>
      </c>
      <c r="G24" s="454" t="s">
        <v>13577</v>
      </c>
      <c r="H24" s="455">
        <v>0</v>
      </c>
      <c r="I24" s="456" t="s">
        <v>1652</v>
      </c>
      <c r="J24" s="456" t="s">
        <v>1653</v>
      </c>
      <c r="K24" s="461"/>
      <c r="L24" s="461"/>
      <c r="M24" s="461"/>
      <c r="N24" s="461"/>
      <c r="O24" s="461"/>
      <c r="P24" s="457"/>
      <c r="Q24" s="462"/>
      <c r="R24" s="454" t="s">
        <v>2431</v>
      </c>
      <c r="S24" s="459" t="s">
        <v>12825</v>
      </c>
      <c r="T24" s="459" t="s">
        <v>3933</v>
      </c>
      <c r="U24" s="460"/>
      <c r="V24" s="463">
        <v>158</v>
      </c>
      <c r="W24" s="464"/>
      <c r="X24" s="464">
        <v>0</v>
      </c>
      <c r="Y24" s="464"/>
      <c r="Z24" s="464"/>
      <c r="AA24" s="465"/>
      <c r="AB24" s="466" t="s">
        <v>15533</v>
      </c>
    </row>
    <row r="25" spans="1:28" s="277" customFormat="1" ht="63.75">
      <c r="A25" s="453"/>
      <c r="B25" s="454" t="s">
        <v>1153</v>
      </c>
      <c r="C25" s="458" t="s">
        <v>1252</v>
      </c>
      <c r="D25" s="467"/>
      <c r="E25" s="454" t="s">
        <v>2576</v>
      </c>
      <c r="F25" s="454" t="s">
        <v>724</v>
      </c>
      <c r="G25" s="454" t="s">
        <v>13577</v>
      </c>
      <c r="H25" s="455">
        <v>0</v>
      </c>
      <c r="I25" s="456" t="s">
        <v>1654</v>
      </c>
      <c r="J25" s="456" t="s">
        <v>1655</v>
      </c>
      <c r="K25" s="461"/>
      <c r="L25" s="461"/>
      <c r="M25" s="461"/>
      <c r="N25" s="461"/>
      <c r="O25" s="461"/>
      <c r="P25" s="457"/>
      <c r="Q25" s="462"/>
      <c r="R25" s="454" t="s">
        <v>1252</v>
      </c>
      <c r="S25" s="459" t="s">
        <v>13014</v>
      </c>
      <c r="T25" s="459" t="s">
        <v>12231</v>
      </c>
      <c r="U25" s="460"/>
      <c r="V25" s="463">
        <v>159</v>
      </c>
      <c r="W25" s="464"/>
      <c r="X25" s="464">
        <v>0</v>
      </c>
      <c r="Y25" s="464"/>
      <c r="Z25" s="464"/>
      <c r="AA25" s="465"/>
      <c r="AB25" s="466" t="s">
        <v>15534</v>
      </c>
    </row>
    <row r="26" spans="1:28" s="277" customFormat="1" ht="25.5">
      <c r="A26" s="453"/>
      <c r="B26" s="454" t="s">
        <v>1153</v>
      </c>
      <c r="C26" s="458" t="s">
        <v>2439</v>
      </c>
      <c r="D26" s="467"/>
      <c r="E26" s="454" t="s">
        <v>1121</v>
      </c>
      <c r="F26" s="454" t="s">
        <v>734</v>
      </c>
      <c r="G26" s="454" t="s">
        <v>13577</v>
      </c>
      <c r="H26" s="455">
        <v>0</v>
      </c>
      <c r="I26" s="456" t="s">
        <v>1671</v>
      </c>
      <c r="J26" s="456" t="s">
        <v>1579</v>
      </c>
      <c r="K26" s="461"/>
      <c r="L26" s="461"/>
      <c r="M26" s="461"/>
      <c r="N26" s="461"/>
      <c r="O26" s="461"/>
      <c r="P26" s="457"/>
      <c r="Q26" s="462"/>
      <c r="R26" s="454" t="s">
        <v>2439</v>
      </c>
      <c r="S26" s="459" t="s">
        <v>12825</v>
      </c>
      <c r="T26" s="459" t="s">
        <v>3936</v>
      </c>
      <c r="U26" s="460"/>
      <c r="V26" s="463">
        <v>184</v>
      </c>
      <c r="W26" s="464"/>
      <c r="X26" s="464">
        <v>0</v>
      </c>
      <c r="Y26" s="464"/>
      <c r="Z26" s="464"/>
      <c r="AA26" s="465"/>
      <c r="AB26" s="466" t="s">
        <v>15535</v>
      </c>
    </row>
    <row r="27" spans="1:28" s="277" customFormat="1" ht="51">
      <c r="A27" s="453"/>
      <c r="B27" s="454" t="s">
        <v>1153</v>
      </c>
      <c r="C27" s="458" t="s">
        <v>936</v>
      </c>
      <c r="D27" s="467"/>
      <c r="E27" s="454" t="s">
        <v>1120</v>
      </c>
      <c r="F27" s="454" t="s">
        <v>740</v>
      </c>
      <c r="G27" s="454" t="s">
        <v>13577</v>
      </c>
      <c r="H27" s="455">
        <v>0</v>
      </c>
      <c r="I27" s="456" t="s">
        <v>1677</v>
      </c>
      <c r="J27" s="456" t="s">
        <v>1633</v>
      </c>
      <c r="K27" s="461"/>
      <c r="L27" s="461"/>
      <c r="M27" s="461"/>
      <c r="N27" s="461"/>
      <c r="O27" s="461"/>
      <c r="P27" s="457"/>
      <c r="Q27" s="462"/>
      <c r="R27" s="454" t="s">
        <v>936</v>
      </c>
      <c r="S27" s="459" t="s">
        <v>12820</v>
      </c>
      <c r="T27" s="459" t="s">
        <v>3813</v>
      </c>
      <c r="U27" s="460"/>
      <c r="V27" s="463">
        <v>202</v>
      </c>
      <c r="W27" s="464"/>
      <c r="X27" s="464">
        <v>0</v>
      </c>
      <c r="Y27" s="464"/>
      <c r="Z27" s="464"/>
      <c r="AA27" s="465"/>
      <c r="AB27" s="466" t="s">
        <v>15536</v>
      </c>
    </row>
    <row r="28" spans="1:28" s="277" customFormat="1" ht="63.75">
      <c r="A28" s="453"/>
      <c r="B28" s="454" t="s">
        <v>1153</v>
      </c>
      <c r="C28" s="458" t="s">
        <v>2311</v>
      </c>
      <c r="D28" s="467"/>
      <c r="E28" s="454" t="s">
        <v>1124</v>
      </c>
      <c r="F28" s="454" t="s">
        <v>2314</v>
      </c>
      <c r="G28" s="454" t="s">
        <v>13577</v>
      </c>
      <c r="H28" s="455">
        <v>0</v>
      </c>
      <c r="I28" s="456" t="s">
        <v>1809</v>
      </c>
      <c r="J28" s="456" t="s">
        <v>4386</v>
      </c>
      <c r="K28" s="461"/>
      <c r="L28" s="461"/>
      <c r="M28" s="461"/>
      <c r="N28" s="461"/>
      <c r="O28" s="461"/>
      <c r="P28" s="457"/>
      <c r="Q28" s="462"/>
      <c r="R28" s="454" t="s">
        <v>2311</v>
      </c>
      <c r="S28" s="459" t="s">
        <v>12839</v>
      </c>
      <c r="T28" s="459" t="s">
        <v>4385</v>
      </c>
      <c r="U28" s="460"/>
      <c r="V28" s="463">
        <v>212</v>
      </c>
      <c r="W28" s="464"/>
      <c r="X28" s="464">
        <v>0</v>
      </c>
      <c r="Y28" s="464"/>
      <c r="Z28" s="464"/>
      <c r="AA28" s="465"/>
      <c r="AB28" s="466" t="s">
        <v>15537</v>
      </c>
    </row>
    <row r="29" spans="1:28" s="277" customFormat="1" ht="102">
      <c r="A29" s="453"/>
      <c r="B29" s="454" t="s">
        <v>1153</v>
      </c>
      <c r="C29" s="458" t="s">
        <v>2265</v>
      </c>
      <c r="D29" s="467"/>
      <c r="E29" s="454" t="s">
        <v>1123</v>
      </c>
      <c r="F29" s="454" t="s">
        <v>744</v>
      </c>
      <c r="G29" s="454" t="s">
        <v>13577</v>
      </c>
      <c r="H29" s="455">
        <v>0</v>
      </c>
      <c r="I29" s="456" t="s">
        <v>1615</v>
      </c>
      <c r="J29" s="456" t="s">
        <v>13967</v>
      </c>
      <c r="K29" s="461"/>
      <c r="L29" s="461"/>
      <c r="M29" s="461"/>
      <c r="N29" s="461"/>
      <c r="O29" s="461"/>
      <c r="P29" s="457"/>
      <c r="Q29" s="462"/>
      <c r="R29" s="454" t="s">
        <v>2265</v>
      </c>
      <c r="S29" s="459" t="s">
        <v>12830</v>
      </c>
      <c r="T29" s="459" t="s">
        <v>13865</v>
      </c>
      <c r="U29" s="460"/>
      <c r="V29" s="463">
        <v>223</v>
      </c>
      <c r="W29" s="464"/>
      <c r="X29" s="464">
        <v>0</v>
      </c>
      <c r="Y29" s="464"/>
      <c r="Z29" s="464"/>
      <c r="AA29" s="465"/>
      <c r="AB29" s="466" t="s">
        <v>15538</v>
      </c>
    </row>
    <row r="30" spans="1:28" s="277" customFormat="1" ht="25.5">
      <c r="A30" s="453"/>
      <c r="B30" s="454" t="s">
        <v>1153</v>
      </c>
      <c r="C30" s="458" t="s">
        <v>2327</v>
      </c>
      <c r="D30" s="467"/>
      <c r="E30" s="454" t="s">
        <v>1130</v>
      </c>
      <c r="F30" s="454" t="s">
        <v>1747</v>
      </c>
      <c r="G30" s="454" t="s">
        <v>13577</v>
      </c>
      <c r="H30" s="455">
        <v>0</v>
      </c>
      <c r="I30" s="456" t="s">
        <v>1748</v>
      </c>
      <c r="J30" s="456" t="s">
        <v>6691</v>
      </c>
      <c r="K30" s="461"/>
      <c r="L30" s="461"/>
      <c r="M30" s="461"/>
      <c r="N30" s="461"/>
      <c r="O30" s="461"/>
      <c r="P30" s="457"/>
      <c r="Q30" s="462"/>
      <c r="R30" s="454" t="s">
        <v>2327</v>
      </c>
      <c r="S30" s="459" t="s">
        <v>12892</v>
      </c>
      <c r="T30" s="459" t="s">
        <v>6690</v>
      </c>
      <c r="U30" s="460"/>
      <c r="V30" s="463">
        <v>243</v>
      </c>
      <c r="W30" s="464"/>
      <c r="X30" s="464">
        <v>0</v>
      </c>
      <c r="Y30" s="464"/>
      <c r="Z30" s="464"/>
      <c r="AA30" s="465"/>
      <c r="AB30" s="466" t="s">
        <v>15539</v>
      </c>
    </row>
    <row r="31" spans="1:28" s="277" customFormat="1" ht="63.75">
      <c r="A31" s="453"/>
      <c r="B31" s="454" t="s">
        <v>1153</v>
      </c>
      <c r="C31" s="458" t="s">
        <v>2453</v>
      </c>
      <c r="D31" s="467"/>
      <c r="E31" s="454" t="s">
        <v>1131</v>
      </c>
      <c r="F31" s="454" t="s">
        <v>748</v>
      </c>
      <c r="G31" s="454" t="s">
        <v>13577</v>
      </c>
      <c r="H31" s="455">
        <v>0</v>
      </c>
      <c r="I31" s="456" t="s">
        <v>1696</v>
      </c>
      <c r="J31" s="456" t="s">
        <v>1697</v>
      </c>
      <c r="K31" s="461"/>
      <c r="L31" s="461"/>
      <c r="M31" s="461"/>
      <c r="N31" s="461"/>
      <c r="O31" s="461"/>
      <c r="P31" s="457"/>
      <c r="Q31" s="462"/>
      <c r="R31" s="454" t="s">
        <v>1256</v>
      </c>
      <c r="S31" s="459" t="s">
        <v>12896</v>
      </c>
      <c r="T31" s="459" t="s">
        <v>6846</v>
      </c>
      <c r="U31" s="460"/>
      <c r="V31" s="463">
        <v>251</v>
      </c>
      <c r="W31" s="464"/>
      <c r="X31" s="464">
        <v>0</v>
      </c>
      <c r="Y31" s="464"/>
      <c r="Z31" s="464"/>
      <c r="AA31" s="465"/>
      <c r="AB31" s="466" t="s">
        <v>15540</v>
      </c>
    </row>
    <row r="32" spans="1:28" s="277" customFormat="1" ht="102">
      <c r="A32" s="453"/>
      <c r="B32" s="454" t="s">
        <v>1153</v>
      </c>
      <c r="C32" s="458" t="s">
        <v>2458</v>
      </c>
      <c r="D32" s="467"/>
      <c r="E32" s="454" t="s">
        <v>1118</v>
      </c>
      <c r="F32" s="454" t="s">
        <v>755</v>
      </c>
      <c r="G32" s="454" t="s">
        <v>13577</v>
      </c>
      <c r="H32" s="455">
        <v>0</v>
      </c>
      <c r="I32" s="456" t="s">
        <v>1709</v>
      </c>
      <c r="J32" s="456" t="s">
        <v>3305</v>
      </c>
      <c r="K32" s="461"/>
      <c r="L32" s="461"/>
      <c r="M32" s="461"/>
      <c r="N32" s="461"/>
      <c r="O32" s="461"/>
      <c r="P32" s="457"/>
      <c r="Q32" s="462"/>
      <c r="R32" s="454" t="s">
        <v>2458</v>
      </c>
      <c r="S32" s="459" t="s">
        <v>12802</v>
      </c>
      <c r="T32" s="459" t="s">
        <v>3304</v>
      </c>
      <c r="U32" s="460"/>
      <c r="V32" s="463">
        <v>267</v>
      </c>
      <c r="W32" s="464"/>
      <c r="X32" s="464">
        <v>0</v>
      </c>
      <c r="Y32" s="464"/>
      <c r="Z32" s="464"/>
      <c r="AA32" s="465"/>
      <c r="AB32" s="466" t="s">
        <v>15541</v>
      </c>
    </row>
    <row r="33" spans="1:34" s="277" customFormat="1" ht="76.5">
      <c r="A33" s="453"/>
      <c r="B33" s="454" t="s">
        <v>1153</v>
      </c>
      <c r="C33" s="458" t="s">
        <v>843</v>
      </c>
      <c r="D33" s="467"/>
      <c r="E33" s="454" t="s">
        <v>2576</v>
      </c>
      <c r="F33" s="454" t="s">
        <v>756</v>
      </c>
      <c r="G33" s="454" t="s">
        <v>13577</v>
      </c>
      <c r="H33" s="455">
        <v>0</v>
      </c>
      <c r="I33" s="456" t="s">
        <v>1711</v>
      </c>
      <c r="J33" s="456" t="s">
        <v>1647</v>
      </c>
      <c r="K33" s="461"/>
      <c r="L33" s="461"/>
      <c r="M33" s="461"/>
      <c r="N33" s="461"/>
      <c r="O33" s="461"/>
      <c r="P33" s="457"/>
      <c r="Q33" s="462"/>
      <c r="R33" s="454" t="s">
        <v>843</v>
      </c>
      <c r="S33" s="459" t="s">
        <v>13014</v>
      </c>
      <c r="T33" s="459" t="s">
        <v>12210</v>
      </c>
      <c r="U33" s="460"/>
      <c r="V33" s="463">
        <v>268</v>
      </c>
      <c r="W33" s="464"/>
      <c r="X33" s="464">
        <v>0</v>
      </c>
      <c r="Y33" s="464"/>
      <c r="Z33" s="464"/>
      <c r="AA33" s="465"/>
      <c r="AB33" s="466" t="s">
        <v>15542</v>
      </c>
    </row>
    <row r="34" spans="1:34" s="277" customFormat="1" ht="51">
      <c r="A34" s="453"/>
      <c r="B34" s="454" t="s">
        <v>1153</v>
      </c>
      <c r="C34" s="458" t="s">
        <v>1722</v>
      </c>
      <c r="D34" s="467"/>
      <c r="E34" s="454" t="s">
        <v>1123</v>
      </c>
      <c r="F34" s="454" t="s">
        <v>744</v>
      </c>
      <c r="G34" s="454" t="s">
        <v>13577</v>
      </c>
      <c r="H34" s="455">
        <v>0</v>
      </c>
      <c r="I34" s="456" t="s">
        <v>1615</v>
      </c>
      <c r="J34" s="456" t="s">
        <v>13967</v>
      </c>
      <c r="K34" s="461"/>
      <c r="L34" s="461"/>
      <c r="M34" s="461"/>
      <c r="N34" s="461"/>
      <c r="O34" s="461"/>
      <c r="P34" s="457"/>
      <c r="Q34" s="462"/>
      <c r="R34" s="454" t="s">
        <v>2265</v>
      </c>
      <c r="S34" s="459" t="s">
        <v>12830</v>
      </c>
      <c r="T34" s="459" t="s">
        <v>13865</v>
      </c>
      <c r="U34" s="460"/>
      <c r="V34" s="463">
        <v>288</v>
      </c>
      <c r="W34" s="464"/>
      <c r="X34" s="464">
        <v>0</v>
      </c>
      <c r="Y34" s="464"/>
      <c r="Z34" s="464"/>
      <c r="AA34" s="465"/>
      <c r="AB34" s="466" t="s">
        <v>15543</v>
      </c>
    </row>
    <row r="35" spans="1:34" s="277" customFormat="1" ht="25.5">
      <c r="A35" s="469"/>
      <c r="B35" s="470" t="s">
        <v>1154</v>
      </c>
      <c r="C35" s="474" t="s">
        <v>1801</v>
      </c>
      <c r="D35" s="483"/>
      <c r="E35" s="470" t="s">
        <v>2576</v>
      </c>
      <c r="F35" s="470" t="s">
        <v>783</v>
      </c>
      <c r="G35" s="470" t="s">
        <v>13577</v>
      </c>
      <c r="H35" s="471">
        <v>0</v>
      </c>
      <c r="I35" s="472" t="s">
        <v>1798</v>
      </c>
      <c r="J35" s="472" t="s">
        <v>1774</v>
      </c>
      <c r="K35" s="477"/>
      <c r="L35" s="477"/>
      <c r="M35" s="477"/>
      <c r="N35" s="477"/>
      <c r="O35" s="477"/>
      <c r="P35" s="473"/>
      <c r="Q35" s="478"/>
      <c r="R35" s="470" t="s">
        <v>51</v>
      </c>
      <c r="S35" s="475" t="s">
        <v>13014</v>
      </c>
      <c r="T35" s="475" t="s">
        <v>12260</v>
      </c>
      <c r="U35" s="476"/>
      <c r="V35" s="479">
        <v>357</v>
      </c>
      <c r="W35" s="480"/>
      <c r="X35" s="480">
        <v>0</v>
      </c>
      <c r="Y35" s="480"/>
      <c r="Z35" s="480"/>
      <c r="AA35" s="481"/>
      <c r="AB35" s="482" t="s">
        <v>15544</v>
      </c>
      <c r="AC35" s="465"/>
      <c r="AD35" s="465"/>
      <c r="AE35" s="465"/>
      <c r="AF35" s="465"/>
      <c r="AG35" s="465"/>
      <c r="AH35" s="465"/>
    </row>
    <row r="36" spans="1:34" s="277" customFormat="1" ht="63.75">
      <c r="A36" s="469"/>
      <c r="B36" s="470" t="s">
        <v>1154</v>
      </c>
      <c r="C36" s="474" t="s">
        <v>1350</v>
      </c>
      <c r="D36" s="483"/>
      <c r="E36" s="470" t="s">
        <v>1123</v>
      </c>
      <c r="F36" s="470" t="s">
        <v>791</v>
      </c>
      <c r="G36" s="470" t="s">
        <v>13577</v>
      </c>
      <c r="H36" s="471">
        <v>0</v>
      </c>
      <c r="I36" s="472" t="s">
        <v>1814</v>
      </c>
      <c r="J36" s="472" t="s">
        <v>13950</v>
      </c>
      <c r="K36" s="477"/>
      <c r="L36" s="477"/>
      <c r="M36" s="477"/>
      <c r="N36" s="477"/>
      <c r="O36" s="477"/>
      <c r="P36" s="473"/>
      <c r="Q36" s="478"/>
      <c r="R36" s="470" t="s">
        <v>1350</v>
      </c>
      <c r="S36" s="475" t="s">
        <v>12830</v>
      </c>
      <c r="T36" s="475" t="s">
        <v>13848</v>
      </c>
      <c r="U36" s="476"/>
      <c r="V36" s="479">
        <v>367</v>
      </c>
      <c r="W36" s="480"/>
      <c r="X36" s="480">
        <v>0</v>
      </c>
      <c r="Y36" s="480"/>
      <c r="Z36" s="480"/>
      <c r="AA36" s="481"/>
      <c r="AB36" s="482" t="s">
        <v>15545</v>
      </c>
      <c r="AC36" s="465"/>
      <c r="AD36" s="465"/>
      <c r="AE36" s="465"/>
      <c r="AF36" s="465"/>
      <c r="AG36" s="465"/>
      <c r="AH36" s="465"/>
    </row>
    <row r="37" spans="1:34" s="277" customFormat="1" ht="102">
      <c r="A37" s="469"/>
      <c r="B37" s="470" t="s">
        <v>1154</v>
      </c>
      <c r="C37" s="474" t="s">
        <v>2677</v>
      </c>
      <c r="D37" s="483"/>
      <c r="E37" s="470" t="s">
        <v>1123</v>
      </c>
      <c r="F37" s="470" t="s">
        <v>2678</v>
      </c>
      <c r="G37" s="470" t="s">
        <v>13577</v>
      </c>
      <c r="H37" s="471">
        <v>0</v>
      </c>
      <c r="I37" s="472" t="s">
        <v>1865</v>
      </c>
      <c r="J37" s="472" t="s">
        <v>13971</v>
      </c>
      <c r="K37" s="477"/>
      <c r="L37" s="477"/>
      <c r="M37" s="477"/>
      <c r="N37" s="477"/>
      <c r="O37" s="477"/>
      <c r="P37" s="473"/>
      <c r="Q37" s="478"/>
      <c r="R37" s="470" t="s">
        <v>2677</v>
      </c>
      <c r="S37" s="475" t="s">
        <v>12830</v>
      </c>
      <c r="T37" s="475" t="s">
        <v>13869</v>
      </c>
      <c r="U37" s="476"/>
      <c r="V37" s="479">
        <v>395</v>
      </c>
      <c r="W37" s="480"/>
      <c r="X37" s="480">
        <v>0</v>
      </c>
      <c r="Y37" s="480"/>
      <c r="Z37" s="480"/>
      <c r="AA37" s="481"/>
      <c r="AB37" s="482" t="s">
        <v>15546</v>
      </c>
      <c r="AC37" s="465"/>
      <c r="AD37" s="465"/>
      <c r="AE37" s="465"/>
      <c r="AF37" s="465"/>
      <c r="AG37" s="465"/>
      <c r="AH37" s="465"/>
    </row>
    <row r="38" spans="1:34" s="277" customFormat="1" ht="25.5">
      <c r="A38" s="469"/>
      <c r="B38" s="470" t="s">
        <v>1154</v>
      </c>
      <c r="C38" s="474" t="s">
        <v>1057</v>
      </c>
      <c r="D38" s="483"/>
      <c r="E38" s="470" t="s">
        <v>903</v>
      </c>
      <c r="F38" s="470" t="s">
        <v>794</v>
      </c>
      <c r="G38" s="470" t="s">
        <v>13577</v>
      </c>
      <c r="H38" s="471">
        <v>0</v>
      </c>
      <c r="I38" s="472" t="s">
        <v>1824</v>
      </c>
      <c r="J38" s="472" t="s">
        <v>9438</v>
      </c>
      <c r="K38" s="477"/>
      <c r="L38" s="477"/>
      <c r="M38" s="477"/>
      <c r="N38" s="477"/>
      <c r="O38" s="477"/>
      <c r="P38" s="473"/>
      <c r="Q38" s="478"/>
      <c r="R38" s="470" t="s">
        <v>1057</v>
      </c>
      <c r="S38" s="475" t="s">
        <v>12955</v>
      </c>
      <c r="T38" s="475" t="s">
        <v>9437</v>
      </c>
      <c r="U38" s="476"/>
      <c r="V38" s="479">
        <v>424</v>
      </c>
      <c r="W38" s="480"/>
      <c r="X38" s="480">
        <v>0</v>
      </c>
      <c r="Y38" s="480"/>
      <c r="Z38" s="480"/>
      <c r="AA38" s="481"/>
      <c r="AB38" s="482" t="s">
        <v>15547</v>
      </c>
      <c r="AC38" s="465"/>
      <c r="AD38" s="465"/>
      <c r="AE38" s="465"/>
      <c r="AF38" s="465"/>
      <c r="AG38" s="465"/>
      <c r="AH38" s="465"/>
    </row>
    <row r="39" spans="1:34" s="277" customFormat="1" ht="76.5">
      <c r="A39" s="469"/>
      <c r="B39" s="470" t="s">
        <v>1154</v>
      </c>
      <c r="C39" s="474" t="s">
        <v>1187</v>
      </c>
      <c r="D39" s="483"/>
      <c r="E39" s="470" t="s">
        <v>1131</v>
      </c>
      <c r="F39" s="470" t="s">
        <v>795</v>
      </c>
      <c r="G39" s="470" t="s">
        <v>13577</v>
      </c>
      <c r="H39" s="471">
        <v>0</v>
      </c>
      <c r="I39" s="472" t="s">
        <v>1827</v>
      </c>
      <c r="J39" s="472" t="s">
        <v>1581</v>
      </c>
      <c r="K39" s="477"/>
      <c r="L39" s="477"/>
      <c r="M39" s="477"/>
      <c r="N39" s="477"/>
      <c r="O39" s="477"/>
      <c r="P39" s="473"/>
      <c r="Q39" s="478"/>
      <c r="R39" s="470" t="s">
        <v>1187</v>
      </c>
      <c r="S39" s="475" t="s">
        <v>12896</v>
      </c>
      <c r="T39" s="475" t="s">
        <v>6891</v>
      </c>
      <c r="U39" s="476"/>
      <c r="V39" s="479">
        <v>425</v>
      </c>
      <c r="W39" s="480"/>
      <c r="X39" s="480">
        <v>0</v>
      </c>
      <c r="Y39" s="480"/>
      <c r="Z39" s="480"/>
      <c r="AA39" s="481"/>
      <c r="AB39" s="482" t="s">
        <v>15548</v>
      </c>
      <c r="AC39" s="465"/>
      <c r="AD39" s="465"/>
      <c r="AE39" s="465"/>
      <c r="AF39" s="465"/>
      <c r="AG39" s="465"/>
      <c r="AH39" s="465"/>
    </row>
    <row r="40" spans="1:34" s="277" customFormat="1" ht="102">
      <c r="A40" s="469"/>
      <c r="B40" s="470" t="s">
        <v>1154</v>
      </c>
      <c r="C40" s="474" t="s">
        <v>2273</v>
      </c>
      <c r="D40" s="483"/>
      <c r="E40" s="470" t="s">
        <v>1123</v>
      </c>
      <c r="F40" s="470" t="s">
        <v>808</v>
      </c>
      <c r="G40" s="470" t="s">
        <v>13577</v>
      </c>
      <c r="H40" s="471">
        <v>0</v>
      </c>
      <c r="I40" s="472" t="s">
        <v>2590</v>
      </c>
      <c r="J40" s="472" t="s">
        <v>13975</v>
      </c>
      <c r="K40" s="477"/>
      <c r="L40" s="477"/>
      <c r="M40" s="477"/>
      <c r="N40" s="477"/>
      <c r="O40" s="477"/>
      <c r="P40" s="473"/>
      <c r="Q40" s="478"/>
      <c r="R40" s="470" t="s">
        <v>2273</v>
      </c>
      <c r="S40" s="475" t="s">
        <v>12830</v>
      </c>
      <c r="T40" s="475" t="s">
        <v>13873</v>
      </c>
      <c r="U40" s="476"/>
      <c r="V40" s="479">
        <v>473</v>
      </c>
      <c r="W40" s="480"/>
      <c r="X40" s="480">
        <v>0</v>
      </c>
      <c r="Y40" s="480"/>
      <c r="Z40" s="480"/>
      <c r="AA40" s="481"/>
      <c r="AB40" s="482" t="s">
        <v>15549</v>
      </c>
      <c r="AC40" s="465"/>
      <c r="AD40" s="465"/>
      <c r="AE40" s="465"/>
      <c r="AF40" s="465"/>
      <c r="AG40" s="465"/>
      <c r="AH40" s="465"/>
    </row>
    <row r="41" spans="1:34" s="277" customFormat="1" ht="51">
      <c r="A41" s="469"/>
      <c r="B41" s="470" t="s">
        <v>1154</v>
      </c>
      <c r="C41" s="474" t="s">
        <v>53</v>
      </c>
      <c r="D41" s="483"/>
      <c r="E41" s="470" t="s">
        <v>1123</v>
      </c>
      <c r="F41" s="470" t="s">
        <v>809</v>
      </c>
      <c r="G41" s="470" t="s">
        <v>13577</v>
      </c>
      <c r="H41" s="471">
        <v>0</v>
      </c>
      <c r="I41" s="472" t="s">
        <v>2590</v>
      </c>
      <c r="J41" s="472" t="s">
        <v>13975</v>
      </c>
      <c r="K41" s="477"/>
      <c r="L41" s="477"/>
      <c r="M41" s="477"/>
      <c r="N41" s="477"/>
      <c r="O41" s="477"/>
      <c r="P41" s="473"/>
      <c r="Q41" s="478"/>
      <c r="R41" s="470" t="s">
        <v>2471</v>
      </c>
      <c r="S41" s="475" t="s">
        <v>12830</v>
      </c>
      <c r="T41" s="475" t="s">
        <v>13873</v>
      </c>
      <c r="U41" s="476"/>
      <c r="V41" s="479">
        <v>478</v>
      </c>
      <c r="W41" s="480"/>
      <c r="X41" s="480">
        <v>0</v>
      </c>
      <c r="Y41" s="480"/>
      <c r="Z41" s="480"/>
      <c r="AA41" s="481"/>
      <c r="AB41" s="482" t="s">
        <v>15550</v>
      </c>
      <c r="AC41" s="465"/>
      <c r="AD41" s="465"/>
      <c r="AE41" s="465"/>
      <c r="AF41" s="465"/>
      <c r="AG41" s="465"/>
      <c r="AH41" s="465"/>
    </row>
    <row r="42" spans="1:34" s="277" customFormat="1" ht="20.25">
      <c r="A42" s="216"/>
      <c r="B42" s="217" t="str">
        <f>IF(LEN(A42)=0,"",INDEX('Smelter Look-up'!$A:$A,MATCH($A42,'Smelter Look-up'!$E:$E,0)))</f>
        <v/>
      </c>
      <c r="C42" s="221" t="str">
        <f>IF(LEN(A42)=0,"",INDEX('Smelter Look-up'!$C:$C,MATCH($A42,'Smelter Look-up'!$E:$E,0)))</f>
        <v/>
      </c>
      <c r="D42" s="283"/>
      <c r="E42" s="217" t="str">
        <f ca="1">IF(ISERROR($V42),"",OFFSET('Smelter Look-up'!$D$4,$V42-4,0)&amp;"")</f>
        <v/>
      </c>
      <c r="F42" s="217" t="str">
        <f ca="1">IF(ISERROR($V42),"",OFFSET('Smelter Look-up'!$E$4,$V42-4,0))</f>
        <v/>
      </c>
      <c r="G42" s="217" t="str">
        <f ca="1">IF(C42=$X$4,"Enter smelter details",IF(ISERROR($V42),"",OFFSET('Smelter Look-up'!$F$4,$V42-4,0)))</f>
        <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ref="S38:S68" ca="1" si="0">IF(B42="","",IF(ISERROR(MATCH($E42,CL,0)),"Unknown",INDIRECT("'C'!$A$"&amp;MATCH($E42,CL,0)+1)))</f>
        <v/>
      </c>
      <c r="T42" s="225" t="str">
        <f ca="1">IF(B42="","",IF(ISERROR(MATCH($J42,SorP!$B$1:$B$6230,0)),"",INDIRECT("'SorP'!$A$"&amp;MATCH($J42,SorP!$B$1:$B$6230,0))))</f>
        <v/>
      </c>
      <c r="U42" s="241"/>
      <c r="V42" s="275" t="e">
        <f>IF(C42="",NA(),MATCH($B42&amp;$C42,'Smelter Look-up'!$J:$J,0))</f>
        <v>#N/A</v>
      </c>
      <c r="W42" s="276"/>
      <c r="X42" s="276">
        <f t="shared" ref="X38:X68" ca="1" si="1">IF(AND(C42="Smelter not listed",OR(LEN(D42)=0,LEN(E42)=0)),1,0)</f>
        <v>0</v>
      </c>
      <c r="Y42" s="276"/>
      <c r="Z42" s="276"/>
      <c r="AB42" s="278" t="str">
        <f t="shared" ref="AB38:AB68" si="2">B42&amp;C42</f>
        <v/>
      </c>
    </row>
    <row r="43" spans="1:34" s="277" customFormat="1" ht="20.25">
      <c r="A43" s="216"/>
      <c r="B43" s="217" t="str">
        <f>IF(LEN(A43)=0,"",INDEX('Smelter Look-up'!$A:$A,MATCH($A43,'Smelter Look-up'!$E:$E,0)))</f>
        <v/>
      </c>
      <c r="C43" s="221" t="str">
        <f>IF(LEN(A43)=0,"",INDEX('Smelter Look-up'!$C:$C,MATCH($A43,'Smelter Look-up'!$E:$E,0)))</f>
        <v/>
      </c>
      <c r="D43" s="283"/>
      <c r="E43" s="217" t="str">
        <f ca="1">IF(ISERROR($V43),"",OFFSET('Smelter Look-up'!$D$4,$V43-4,0)&amp;"")</f>
        <v/>
      </c>
      <c r="F43" s="217" t="str">
        <f ca="1">IF(ISERROR($V43),"",OFFSET('Smelter Look-up'!$E$4,$V43-4,0))</f>
        <v/>
      </c>
      <c r="G43" s="217" t="str">
        <f ca="1">IF(C43=$X$4,"Enter smelter details",IF(ISERROR($V43),"",OFFSET('Smelter Look-up'!$F$4,$V43-4,0)))</f>
        <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0"/>
        <v/>
      </c>
      <c r="T43" s="225" t="str">
        <f ca="1">IF(B43="","",IF(ISERROR(MATCH($J43,SorP!$B$1:$B$6230,0)),"",INDIRECT("'SorP'!$A$"&amp;MATCH($J43,SorP!$B$1:$B$6230,0))))</f>
        <v/>
      </c>
      <c r="U43" s="241"/>
      <c r="V43" s="275" t="e">
        <f>IF(C43="",NA(),MATCH($B43&amp;$C43,'Smelter Look-up'!$J:$J,0))</f>
        <v>#N/A</v>
      </c>
      <c r="W43" s="276"/>
      <c r="X43" s="276">
        <f t="shared" ca="1" si="1"/>
        <v>0</v>
      </c>
      <c r="Y43" s="276"/>
      <c r="Z43" s="276"/>
      <c r="AB43" s="278" t="str">
        <f t="shared" si="2"/>
        <v/>
      </c>
    </row>
    <row r="44" spans="1:34" s="277" customFormat="1" ht="20.25">
      <c r="A44" s="216"/>
      <c r="B44" s="217" t="str">
        <f>IF(LEN(A44)=0,"",INDEX('Smelter Look-up'!$A:$A,MATCH($A44,'Smelter Look-up'!$E:$E,0)))</f>
        <v/>
      </c>
      <c r="C44" s="221" t="str">
        <f>IF(LEN(A44)=0,"",INDEX('Smelter Look-up'!$C:$C,MATCH($A44,'Smelter Look-up'!$E:$E,0)))</f>
        <v/>
      </c>
      <c r="D44" s="283"/>
      <c r="E44" s="217" t="str">
        <f ca="1">IF(ISERROR($V44),"",OFFSET('Smelter Look-up'!$D$4,$V44-4,0)&amp;"")</f>
        <v/>
      </c>
      <c r="F44" s="217" t="str">
        <f ca="1">IF(ISERROR($V44),"",OFFSET('Smelter Look-up'!$E$4,$V44-4,0))</f>
        <v/>
      </c>
      <c r="G44" s="217" t="str">
        <f ca="1">IF(C44=$X$4,"Enter smelter details",IF(ISERROR($V44),"",OFFSET('Smelter Look-up'!$F$4,$V44-4,0)))</f>
        <v/>
      </c>
      <c r="H44" s="218" t="str">
        <f ca="1">IF(ISERROR($V44),"",OFFSET('Smelter Look-up'!$G$4,$V44-4,0))</f>
        <v/>
      </c>
      <c r="I44" s="219" t="str">
        <f ca="1">IF(ISERROR($V44),"",OFFSET('Smelter Look-up'!$H$4,$V44-4,0))</f>
        <v/>
      </c>
      <c r="J44" s="219" t="str">
        <f ca="1">IF(ISERROR($V44),"",OFFSET('Smelter Look-up'!$I$4,$V44-4,0))</f>
        <v/>
      </c>
      <c r="K44" s="273"/>
      <c r="L44" s="273"/>
      <c r="M44" s="273"/>
      <c r="N44" s="273"/>
      <c r="O44" s="273"/>
      <c r="P44" s="220"/>
      <c r="Q44" s="274"/>
      <c r="R44" s="217" t="str">
        <f ca="1">IF(ISERROR($V44),"",OFFSET('Smelter Look-up'!$C$4,$V44-4,0)&amp;"")</f>
        <v/>
      </c>
      <c r="S44" s="225" t="str">
        <f t="shared" ca="1" si="0"/>
        <v/>
      </c>
      <c r="T44" s="225" t="str">
        <f ca="1">IF(B44="","",IF(ISERROR(MATCH($J44,SorP!$B$1:$B$6230,0)),"",INDIRECT("'SorP'!$A$"&amp;MATCH($J44,SorP!$B$1:$B$6230,0))))</f>
        <v/>
      </c>
      <c r="U44" s="241"/>
      <c r="V44" s="275" t="e">
        <f>IF(C44="",NA(),MATCH($B44&amp;$C44,'Smelter Look-up'!$J:$J,0))</f>
        <v>#N/A</v>
      </c>
      <c r="W44" s="276"/>
      <c r="X44" s="276">
        <f t="shared" ca="1" si="1"/>
        <v>0</v>
      </c>
      <c r="Y44" s="276"/>
      <c r="Z44" s="276"/>
      <c r="AB44" s="278" t="str">
        <f t="shared" si="2"/>
        <v/>
      </c>
    </row>
    <row r="45" spans="1:34" s="277" customFormat="1" ht="20.25">
      <c r="A45" s="216"/>
      <c r="B45" s="217" t="str">
        <f>IF(LEN(A45)=0,"",INDEX('Smelter Look-up'!$A:$A,MATCH($A45,'Smelter Look-up'!$E:$E,0)))</f>
        <v/>
      </c>
      <c r="C45" s="221" t="str">
        <f>IF(LEN(A45)=0,"",INDEX('Smelter Look-up'!$C:$C,MATCH($A45,'Smelter Look-up'!$E:$E,0)))</f>
        <v/>
      </c>
      <c r="D45" s="283"/>
      <c r="E45" s="217" t="str">
        <f ca="1">IF(ISERROR($V45),"",OFFSET('Smelter Look-up'!$D$4,$V45-4,0)&amp;"")</f>
        <v/>
      </c>
      <c r="F45" s="217" t="str">
        <f ca="1">IF(ISERROR($V45),"",OFFSET('Smelter Look-up'!$E$4,$V45-4,0))</f>
        <v/>
      </c>
      <c r="G45" s="217" t="str">
        <f ca="1">IF(C45=$X$4,"Enter smelter details",IF(ISERROR($V45),"",OFFSET('Smelter Look-up'!$F$4,$V45-4,0)))</f>
        <v/>
      </c>
      <c r="H45" s="218" t="str">
        <f ca="1">IF(ISERROR($V45),"",OFFSET('Smelter Look-up'!$G$4,$V45-4,0))</f>
        <v/>
      </c>
      <c r="I45" s="219" t="str">
        <f ca="1">IF(ISERROR($V45),"",OFFSET('Smelter Look-up'!$H$4,$V45-4,0))</f>
        <v/>
      </c>
      <c r="J45" s="219" t="str">
        <f ca="1">IF(ISERROR($V45),"",OFFSET('Smelter Look-up'!$I$4,$V45-4,0))</f>
        <v/>
      </c>
      <c r="K45" s="273"/>
      <c r="L45" s="273"/>
      <c r="M45" s="273"/>
      <c r="N45" s="273"/>
      <c r="O45" s="273"/>
      <c r="P45" s="220"/>
      <c r="Q45" s="274"/>
      <c r="R45" s="217" t="str">
        <f ca="1">IF(ISERROR($V45),"",OFFSET('Smelter Look-up'!$C$4,$V45-4,0)&amp;"")</f>
        <v/>
      </c>
      <c r="S45" s="225" t="str">
        <f t="shared" ca="1" si="0"/>
        <v/>
      </c>
      <c r="T45" s="225" t="str">
        <f ca="1">IF(B45="","",IF(ISERROR(MATCH($J45,SorP!$B$1:$B$6230,0)),"",INDIRECT("'SorP'!$A$"&amp;MATCH($J45,SorP!$B$1:$B$6230,0))))</f>
        <v/>
      </c>
      <c r="U45" s="241"/>
      <c r="V45" s="275" t="e">
        <f>IF(C45="",NA(),MATCH($B45&amp;$C45,'Smelter Look-up'!$J:$J,0))</f>
        <v>#N/A</v>
      </c>
      <c r="W45" s="276"/>
      <c r="X45" s="276">
        <f t="shared" ca="1" si="1"/>
        <v>0</v>
      </c>
      <c r="Y45" s="276"/>
      <c r="Z45" s="276"/>
      <c r="AB45" s="278" t="str">
        <f t="shared" si="2"/>
        <v/>
      </c>
    </row>
    <row r="46" spans="1:34" s="277" customFormat="1" ht="20.25">
      <c r="A46" s="216"/>
      <c r="B46" s="217" t="str">
        <f>IF(LEN(A46)=0,"",INDEX('Smelter Look-up'!$A:$A,MATCH($A46,'Smelter Look-up'!$E:$E,0)))</f>
        <v/>
      </c>
      <c r="C46" s="221" t="str">
        <f>IF(LEN(A46)=0,"",INDEX('Smelter Look-up'!$C:$C,MATCH($A46,'Smelter Look-up'!$E:$E,0)))</f>
        <v/>
      </c>
      <c r="D46" s="283"/>
      <c r="E46" s="217" t="str">
        <f ca="1">IF(ISERROR($V46),"",OFFSET('Smelter Look-up'!$D$4,$V46-4,0)&amp;"")</f>
        <v/>
      </c>
      <c r="F46" s="217" t="str">
        <f ca="1">IF(ISERROR($V46),"",OFFSET('Smelter Look-up'!$E$4,$V46-4,0))</f>
        <v/>
      </c>
      <c r="G46" s="217" t="str">
        <f ca="1">IF(C46=$X$4,"Enter smelter details",IF(ISERROR($V46),"",OFFSET('Smelter Look-up'!$F$4,$V46-4,0)))</f>
        <v/>
      </c>
      <c r="H46" s="218" t="str">
        <f ca="1">IF(ISERROR($V46),"",OFFSET('Smelter Look-up'!$G$4,$V46-4,0))</f>
        <v/>
      </c>
      <c r="I46" s="219" t="str">
        <f ca="1">IF(ISERROR($V46),"",OFFSET('Smelter Look-up'!$H$4,$V46-4,0))</f>
        <v/>
      </c>
      <c r="J46" s="219" t="str">
        <f ca="1">IF(ISERROR($V46),"",OFFSET('Smelter Look-up'!$I$4,$V46-4,0))</f>
        <v/>
      </c>
      <c r="K46" s="273"/>
      <c r="L46" s="273"/>
      <c r="M46" s="273"/>
      <c r="N46" s="273"/>
      <c r="O46" s="273"/>
      <c r="P46" s="220"/>
      <c r="Q46" s="274"/>
      <c r="R46" s="217" t="str">
        <f ca="1">IF(ISERROR($V46),"",OFFSET('Smelter Look-up'!$C$4,$V46-4,0)&amp;"")</f>
        <v/>
      </c>
      <c r="S46" s="225" t="str">
        <f t="shared" ca="1" si="0"/>
        <v/>
      </c>
      <c r="T46" s="225" t="str">
        <f ca="1">IF(B46="","",IF(ISERROR(MATCH($J46,SorP!$B$1:$B$6230,0)),"",INDIRECT("'SorP'!$A$"&amp;MATCH($J46,SorP!$B$1:$B$6230,0))))</f>
        <v/>
      </c>
      <c r="U46" s="241"/>
      <c r="V46" s="275" t="e">
        <f>IF(C46="",NA(),MATCH($B46&amp;$C46,'Smelter Look-up'!$J:$J,0))</f>
        <v>#N/A</v>
      </c>
      <c r="W46" s="276"/>
      <c r="X46" s="276">
        <f t="shared" ca="1" si="1"/>
        <v>0</v>
      </c>
      <c r="Y46" s="276"/>
      <c r="Z46" s="276"/>
      <c r="AB46" s="278" t="str">
        <f t="shared" si="2"/>
        <v/>
      </c>
    </row>
    <row r="47" spans="1:34" s="277" customFormat="1" ht="20.25">
      <c r="A47" s="216"/>
      <c r="B47" s="217" t="str">
        <f>IF(LEN(A47)=0,"",INDEX('Smelter Look-up'!$A:$A,MATCH($A47,'Smelter Look-up'!$E:$E,0)))</f>
        <v/>
      </c>
      <c r="C47" s="221" t="str">
        <f>IF(LEN(A47)=0,"",INDEX('Smelter Look-up'!$C:$C,MATCH($A47,'Smelter Look-up'!$E:$E,0)))</f>
        <v/>
      </c>
      <c r="D47" s="283"/>
      <c r="E47" s="217" t="str">
        <f ca="1">IF(ISERROR($V47),"",OFFSET('Smelter Look-up'!$D$4,$V47-4,0)&amp;"")</f>
        <v/>
      </c>
      <c r="F47" s="217" t="str">
        <f ca="1">IF(ISERROR($V47),"",OFFSET('Smelter Look-up'!$E$4,$V47-4,0))</f>
        <v/>
      </c>
      <c r="G47" s="217" t="str">
        <f ca="1">IF(C47=$X$4,"Enter smelter details",IF(ISERROR($V47),"",OFFSET('Smelter Look-up'!$F$4,$V47-4,0)))</f>
        <v/>
      </c>
      <c r="H47" s="218" t="str">
        <f ca="1">IF(ISERROR($V47),"",OFFSET('Smelter Look-up'!$G$4,$V47-4,0))</f>
        <v/>
      </c>
      <c r="I47" s="219" t="str">
        <f ca="1">IF(ISERROR($V47),"",OFFSET('Smelter Look-up'!$H$4,$V47-4,0))</f>
        <v/>
      </c>
      <c r="J47" s="219" t="str">
        <f ca="1">IF(ISERROR($V47),"",OFFSET('Smelter Look-up'!$I$4,$V47-4,0))</f>
        <v/>
      </c>
      <c r="K47" s="273"/>
      <c r="L47" s="273"/>
      <c r="M47" s="273"/>
      <c r="N47" s="273"/>
      <c r="O47" s="273"/>
      <c r="P47" s="220"/>
      <c r="Q47" s="274"/>
      <c r="R47" s="217" t="str">
        <f ca="1">IF(ISERROR($V47),"",OFFSET('Smelter Look-up'!$C$4,$V47-4,0)&amp;"")</f>
        <v/>
      </c>
      <c r="S47" s="225" t="str">
        <f t="shared" ca="1" si="0"/>
        <v/>
      </c>
      <c r="T47" s="225" t="str">
        <f ca="1">IF(B47="","",IF(ISERROR(MATCH($J47,SorP!$B$1:$B$6230,0)),"",INDIRECT("'SorP'!$A$"&amp;MATCH($J47,SorP!$B$1:$B$6230,0))))</f>
        <v/>
      </c>
      <c r="U47" s="241"/>
      <c r="V47" s="275" t="e">
        <f>IF(C47="",NA(),MATCH($B47&amp;$C47,'Smelter Look-up'!$J:$J,0))</f>
        <v>#N/A</v>
      </c>
      <c r="W47" s="276"/>
      <c r="X47" s="276">
        <f t="shared" ca="1" si="1"/>
        <v>0</v>
      </c>
      <c r="Y47" s="276"/>
      <c r="Z47" s="276"/>
      <c r="AB47" s="278" t="str">
        <f t="shared" si="2"/>
        <v/>
      </c>
    </row>
    <row r="48" spans="1:34" s="277" customFormat="1" ht="20.25">
      <c r="A48" s="216"/>
      <c r="B48" s="217" t="str">
        <f>IF(LEN(A48)=0,"",INDEX('Smelter Look-up'!$A:$A,MATCH($A48,'Smelter Look-up'!$E:$E,0)))</f>
        <v/>
      </c>
      <c r="C48" s="221" t="str">
        <f>IF(LEN(A48)=0,"",INDEX('Smelter Look-up'!$C:$C,MATCH($A48,'Smelter Look-up'!$E:$E,0)))</f>
        <v/>
      </c>
      <c r="D48" s="283"/>
      <c r="E48" s="217" t="str">
        <f ca="1">IF(ISERROR($V48),"",OFFSET('Smelter Look-up'!$D$4,$V48-4,0)&amp;"")</f>
        <v/>
      </c>
      <c r="F48" s="217" t="str">
        <f ca="1">IF(ISERROR($V48),"",OFFSET('Smelter Look-up'!$E$4,$V48-4,0))</f>
        <v/>
      </c>
      <c r="G48" s="217" t="str">
        <f ca="1">IF(C48=$X$4,"Enter smelter details",IF(ISERROR($V48),"",OFFSET('Smelter Look-up'!$F$4,$V48-4,0)))</f>
        <v/>
      </c>
      <c r="H48" s="218" t="str">
        <f ca="1">IF(ISERROR($V48),"",OFFSET('Smelter Look-up'!$G$4,$V48-4,0))</f>
        <v/>
      </c>
      <c r="I48" s="219" t="str">
        <f ca="1">IF(ISERROR($V48),"",OFFSET('Smelter Look-up'!$H$4,$V48-4,0))</f>
        <v/>
      </c>
      <c r="J48" s="219" t="str">
        <f ca="1">IF(ISERROR($V48),"",OFFSET('Smelter Look-up'!$I$4,$V48-4,0))</f>
        <v/>
      </c>
      <c r="K48" s="273"/>
      <c r="L48" s="273"/>
      <c r="M48" s="273"/>
      <c r="N48" s="273"/>
      <c r="O48" s="273"/>
      <c r="P48" s="220"/>
      <c r="Q48" s="274"/>
      <c r="R48" s="217" t="str">
        <f ca="1">IF(ISERROR($V48),"",OFFSET('Smelter Look-up'!$C$4,$V48-4,0)&amp;"")</f>
        <v/>
      </c>
      <c r="S48" s="225" t="str">
        <f t="shared" ca="1" si="0"/>
        <v/>
      </c>
      <c r="T48" s="225" t="str">
        <f ca="1">IF(B48="","",IF(ISERROR(MATCH($J48,SorP!$B$1:$B$6230,0)),"",INDIRECT("'SorP'!$A$"&amp;MATCH($J48,SorP!$B$1:$B$6230,0))))</f>
        <v/>
      </c>
      <c r="U48" s="241"/>
      <c r="V48" s="275" t="e">
        <f>IF(C48="",NA(),MATCH($B48&amp;$C48,'Smelter Look-up'!$J:$J,0))</f>
        <v>#N/A</v>
      </c>
      <c r="W48" s="276"/>
      <c r="X48" s="276">
        <f t="shared" ca="1" si="1"/>
        <v>0</v>
      </c>
      <c r="Y48" s="276"/>
      <c r="Z48" s="276"/>
      <c r="AB48" s="278" t="str">
        <f t="shared" si="2"/>
        <v/>
      </c>
    </row>
    <row r="49" spans="1:28" s="277" customFormat="1" ht="20.25">
      <c r="A49" s="216"/>
      <c r="B49" s="217" t="str">
        <f>IF(LEN(A49)=0,"",INDEX('Smelter Look-up'!$A:$A,MATCH($A49,'Smelter Look-up'!$E:$E,0)))</f>
        <v/>
      </c>
      <c r="C49" s="221" t="str">
        <f>IF(LEN(A49)=0,"",INDEX('Smelter Look-up'!$C:$C,MATCH($A49,'Smelter Look-up'!$E:$E,0)))</f>
        <v/>
      </c>
      <c r="D49" s="283"/>
      <c r="E49" s="217" t="str">
        <f ca="1">IF(ISERROR($V49),"",OFFSET('Smelter Look-up'!$D$4,$V49-4,0)&amp;"")</f>
        <v/>
      </c>
      <c r="F49" s="217" t="str">
        <f ca="1">IF(ISERROR($V49),"",OFFSET('Smelter Look-up'!$E$4,$V49-4,0))</f>
        <v/>
      </c>
      <c r="G49" s="217" t="str">
        <f ca="1">IF(C49=$X$4,"Enter smelter details",IF(ISERROR($V49),"",OFFSET('Smelter Look-up'!$F$4,$V49-4,0)))</f>
        <v/>
      </c>
      <c r="H49" s="218" t="str">
        <f ca="1">IF(ISERROR($V49),"",OFFSET('Smelter Look-up'!$G$4,$V49-4,0))</f>
        <v/>
      </c>
      <c r="I49" s="219" t="str">
        <f ca="1">IF(ISERROR($V49),"",OFFSET('Smelter Look-up'!$H$4,$V49-4,0))</f>
        <v/>
      </c>
      <c r="J49" s="219" t="str">
        <f ca="1">IF(ISERROR($V49),"",OFFSET('Smelter Look-up'!$I$4,$V49-4,0))</f>
        <v/>
      </c>
      <c r="K49" s="273"/>
      <c r="L49" s="273"/>
      <c r="M49" s="273"/>
      <c r="N49" s="273"/>
      <c r="O49" s="273"/>
      <c r="P49" s="220"/>
      <c r="Q49" s="274"/>
      <c r="R49" s="217" t="str">
        <f ca="1">IF(ISERROR($V49),"",OFFSET('Smelter Look-up'!$C$4,$V49-4,0)&amp;"")</f>
        <v/>
      </c>
      <c r="S49" s="225" t="str">
        <f t="shared" ca="1" si="0"/>
        <v/>
      </c>
      <c r="T49" s="225" t="str">
        <f ca="1">IF(B49="","",IF(ISERROR(MATCH($J49,SorP!$B$1:$B$6230,0)),"",INDIRECT("'SorP'!$A$"&amp;MATCH($J49,SorP!$B$1:$B$6230,0))))</f>
        <v/>
      </c>
      <c r="U49" s="241"/>
      <c r="V49" s="275" t="e">
        <f>IF(C49="",NA(),MATCH($B49&amp;$C49,'Smelter Look-up'!$J:$J,0))</f>
        <v>#N/A</v>
      </c>
      <c r="W49" s="276"/>
      <c r="X49" s="276">
        <f t="shared" ca="1" si="1"/>
        <v>0</v>
      </c>
      <c r="Y49" s="276"/>
      <c r="Z49" s="276"/>
      <c r="AB49" s="278" t="str">
        <f t="shared" si="2"/>
        <v/>
      </c>
    </row>
    <row r="50" spans="1:28" s="277" customFormat="1" ht="20.25">
      <c r="A50" s="216"/>
      <c r="B50" s="217" t="str">
        <f>IF(LEN(A50)=0,"",INDEX('Smelter Look-up'!$A:$A,MATCH($A50,'Smelter Look-up'!$E:$E,0)))</f>
        <v/>
      </c>
      <c r="C50" s="221" t="str">
        <f>IF(LEN(A50)=0,"",INDEX('Smelter Look-up'!$C:$C,MATCH($A50,'Smelter Look-up'!$E:$E,0)))</f>
        <v/>
      </c>
      <c r="D50" s="283"/>
      <c r="E50" s="217" t="str">
        <f ca="1">IF(ISERROR($V50),"",OFFSET('Smelter Look-up'!$D$4,$V50-4,0)&amp;"")</f>
        <v/>
      </c>
      <c r="F50" s="217" t="str">
        <f ca="1">IF(ISERROR($V50),"",OFFSET('Smelter Look-up'!$E$4,$V50-4,0))</f>
        <v/>
      </c>
      <c r="G50" s="217" t="str">
        <f ca="1">IF(C50=$X$4,"Enter smelter details",IF(ISERROR($V50),"",OFFSET('Smelter Look-up'!$F$4,$V50-4,0)))</f>
        <v/>
      </c>
      <c r="H50" s="218" t="str">
        <f ca="1">IF(ISERROR($V50),"",OFFSET('Smelter Look-up'!$G$4,$V50-4,0))</f>
        <v/>
      </c>
      <c r="I50" s="219" t="str">
        <f ca="1">IF(ISERROR($V50),"",OFFSET('Smelter Look-up'!$H$4,$V50-4,0))</f>
        <v/>
      </c>
      <c r="J50" s="219" t="str">
        <f ca="1">IF(ISERROR($V50),"",OFFSET('Smelter Look-up'!$I$4,$V50-4,0))</f>
        <v/>
      </c>
      <c r="K50" s="273"/>
      <c r="L50" s="273"/>
      <c r="M50" s="273"/>
      <c r="N50" s="273"/>
      <c r="O50" s="273"/>
      <c r="P50" s="220"/>
      <c r="Q50" s="274"/>
      <c r="R50" s="217" t="str">
        <f ca="1">IF(ISERROR($V50),"",OFFSET('Smelter Look-up'!$C$4,$V50-4,0)&amp;"")</f>
        <v/>
      </c>
      <c r="S50" s="225" t="str">
        <f t="shared" ca="1" si="0"/>
        <v/>
      </c>
      <c r="T50" s="225" t="str">
        <f ca="1">IF(B50="","",IF(ISERROR(MATCH($J50,SorP!$B$1:$B$6230,0)),"",INDIRECT("'SorP'!$A$"&amp;MATCH($J50,SorP!$B$1:$B$6230,0))))</f>
        <v/>
      </c>
      <c r="U50" s="241"/>
      <c r="V50" s="275" t="e">
        <f>IF(C50="",NA(),MATCH($B50&amp;$C50,'Smelter Look-up'!$J:$J,0))</f>
        <v>#N/A</v>
      </c>
      <c r="W50" s="276"/>
      <c r="X50" s="276">
        <f t="shared" ca="1" si="1"/>
        <v>0</v>
      </c>
      <c r="Y50" s="276"/>
      <c r="Z50" s="276"/>
      <c r="AB50" s="278" t="str">
        <f t="shared" si="2"/>
        <v/>
      </c>
    </row>
    <row r="51" spans="1:28" s="277" customFormat="1" ht="20.25">
      <c r="A51" s="216"/>
      <c r="B51" s="217" t="str">
        <f>IF(LEN(A51)=0,"",INDEX('Smelter Look-up'!$A:$A,MATCH($A51,'Smelter Look-up'!$E:$E,0)))</f>
        <v/>
      </c>
      <c r="C51" s="221" t="str">
        <f>IF(LEN(A51)=0,"",INDEX('Smelter Look-up'!$C:$C,MATCH($A51,'Smelter Look-up'!$E:$E,0)))</f>
        <v/>
      </c>
      <c r="D51" s="283"/>
      <c r="E51" s="217" t="str">
        <f ca="1">IF(ISERROR($V51),"",OFFSET('Smelter Look-up'!$D$4,$V51-4,0)&amp;"")</f>
        <v/>
      </c>
      <c r="F51" s="217" t="str">
        <f ca="1">IF(ISERROR($V51),"",OFFSET('Smelter Look-up'!$E$4,$V51-4,0))</f>
        <v/>
      </c>
      <c r="G51" s="217" t="str">
        <f ca="1">IF(C51=$X$4,"Enter smelter details",IF(ISERROR($V51),"",OFFSET('Smelter Look-up'!$F$4,$V51-4,0)))</f>
        <v/>
      </c>
      <c r="H51" s="218" t="str">
        <f ca="1">IF(ISERROR($V51),"",OFFSET('Smelter Look-up'!$G$4,$V51-4,0))</f>
        <v/>
      </c>
      <c r="I51" s="219" t="str">
        <f ca="1">IF(ISERROR($V51),"",OFFSET('Smelter Look-up'!$H$4,$V51-4,0))</f>
        <v/>
      </c>
      <c r="J51" s="219" t="str">
        <f ca="1">IF(ISERROR($V51),"",OFFSET('Smelter Look-up'!$I$4,$V51-4,0))</f>
        <v/>
      </c>
      <c r="K51" s="273"/>
      <c r="L51" s="273"/>
      <c r="M51" s="273"/>
      <c r="N51" s="273"/>
      <c r="O51" s="273"/>
      <c r="P51" s="220"/>
      <c r="Q51" s="274"/>
      <c r="R51" s="217" t="str">
        <f ca="1">IF(ISERROR($V51),"",OFFSET('Smelter Look-up'!$C$4,$V51-4,0)&amp;"")</f>
        <v/>
      </c>
      <c r="S51" s="225" t="str">
        <f t="shared" ca="1" si="0"/>
        <v/>
      </c>
      <c r="T51" s="225" t="str">
        <f ca="1">IF(B51="","",IF(ISERROR(MATCH($J51,SorP!$B$1:$B$6230,0)),"",INDIRECT("'SorP'!$A$"&amp;MATCH($J51,SorP!$B$1:$B$6230,0))))</f>
        <v/>
      </c>
      <c r="U51" s="241"/>
      <c r="V51" s="275" t="e">
        <f>IF(C51="",NA(),MATCH($B51&amp;$C51,'Smelter Look-up'!$J:$J,0))</f>
        <v>#N/A</v>
      </c>
      <c r="W51" s="276"/>
      <c r="X51" s="276">
        <f t="shared" ca="1" si="1"/>
        <v>0</v>
      </c>
      <c r="Y51" s="276"/>
      <c r="Z51" s="276"/>
      <c r="AB51" s="278" t="str">
        <f t="shared" si="2"/>
        <v/>
      </c>
    </row>
    <row r="52" spans="1:28" s="277" customFormat="1" ht="20.25">
      <c r="A52" s="216"/>
      <c r="B52" s="217" t="str">
        <f>IF(LEN(A52)=0,"",INDEX('Smelter Look-up'!$A:$A,MATCH($A52,'Smelter Look-up'!$E:$E,0)))</f>
        <v/>
      </c>
      <c r="C52" s="221" t="str">
        <f>IF(LEN(A52)=0,"",INDEX('Smelter Look-up'!$C:$C,MATCH($A52,'Smelter Look-up'!$E:$E,0)))</f>
        <v/>
      </c>
      <c r="D52" s="283"/>
      <c r="E52" s="217" t="str">
        <f ca="1">IF(ISERROR($V52),"",OFFSET('Smelter Look-up'!$D$4,$V52-4,0)&amp;"")</f>
        <v/>
      </c>
      <c r="F52" s="217" t="str">
        <f ca="1">IF(ISERROR($V52),"",OFFSET('Smelter Look-up'!$E$4,$V52-4,0))</f>
        <v/>
      </c>
      <c r="G52" s="217" t="str">
        <f ca="1">IF(C52=$X$4,"Enter smelter details",IF(ISERROR($V52),"",OFFSET('Smelter Look-up'!$F$4,$V52-4,0)))</f>
        <v/>
      </c>
      <c r="H52" s="218" t="str">
        <f ca="1">IF(ISERROR($V52),"",OFFSET('Smelter Look-up'!$G$4,$V52-4,0))</f>
        <v/>
      </c>
      <c r="I52" s="219" t="str">
        <f ca="1">IF(ISERROR($V52),"",OFFSET('Smelter Look-up'!$H$4,$V52-4,0))</f>
        <v/>
      </c>
      <c r="J52" s="219" t="str">
        <f ca="1">IF(ISERROR($V52),"",OFFSET('Smelter Look-up'!$I$4,$V52-4,0))</f>
        <v/>
      </c>
      <c r="K52" s="273"/>
      <c r="L52" s="273"/>
      <c r="M52" s="273"/>
      <c r="N52" s="273"/>
      <c r="O52" s="273"/>
      <c r="P52" s="220"/>
      <c r="Q52" s="274"/>
      <c r="R52" s="217" t="str">
        <f ca="1">IF(ISERROR($V52),"",OFFSET('Smelter Look-up'!$C$4,$V52-4,0)&amp;"")</f>
        <v/>
      </c>
      <c r="S52" s="225" t="str">
        <f t="shared" ca="1" si="0"/>
        <v/>
      </c>
      <c r="T52" s="225" t="str">
        <f ca="1">IF(B52="","",IF(ISERROR(MATCH($J52,SorP!$B$1:$B$6230,0)),"",INDIRECT("'SorP'!$A$"&amp;MATCH($J52,SorP!$B$1:$B$6230,0))))</f>
        <v/>
      </c>
      <c r="U52" s="241"/>
      <c r="V52" s="275" t="e">
        <f>IF(C52="",NA(),MATCH($B52&amp;$C52,'Smelter Look-up'!$J:$J,0))</f>
        <v>#N/A</v>
      </c>
      <c r="W52" s="276"/>
      <c r="X52" s="276">
        <f t="shared" ca="1" si="1"/>
        <v>0</v>
      </c>
      <c r="Y52" s="276"/>
      <c r="Z52" s="276"/>
      <c r="AB52" s="278" t="str">
        <f t="shared" si="2"/>
        <v/>
      </c>
    </row>
    <row r="53" spans="1:28" s="277" customFormat="1" ht="20.25">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0"/>
        <v/>
      </c>
      <c r="T53" s="225" t="str">
        <f ca="1">IF(B53="","",IF(ISERROR(MATCH($J53,SorP!$B$1:$B$6230,0)),"",INDIRECT("'SorP'!$A$"&amp;MATCH($J53,SorP!$B$1:$B$6230,0))))</f>
        <v/>
      </c>
      <c r="U53" s="241"/>
      <c r="V53" s="275" t="e">
        <f>IF(C53="",NA(),MATCH($B53&amp;$C53,'Smelter Look-up'!$J:$J,0))</f>
        <v>#N/A</v>
      </c>
      <c r="W53" s="276"/>
      <c r="X53" s="276">
        <f t="shared" ca="1" si="1"/>
        <v>0</v>
      </c>
      <c r="Y53" s="276"/>
      <c r="Z53" s="276"/>
      <c r="AB53" s="278" t="str">
        <f t="shared" si="2"/>
        <v/>
      </c>
    </row>
    <row r="54" spans="1:28" s="277" customFormat="1" ht="20.25">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0"/>
        <v/>
      </c>
      <c r="T54" s="225" t="str">
        <f ca="1">IF(B54="","",IF(ISERROR(MATCH($J54,SorP!$B$1:$B$6230,0)),"",INDIRECT("'SorP'!$A$"&amp;MATCH($J54,SorP!$B$1:$B$6230,0))))</f>
        <v/>
      </c>
      <c r="U54" s="241"/>
      <c r="V54" s="275" t="e">
        <f>IF(C54="",NA(),MATCH($B54&amp;$C54,'Smelter Look-up'!$J:$J,0))</f>
        <v>#N/A</v>
      </c>
      <c r="W54" s="276"/>
      <c r="X54" s="276">
        <f t="shared" ca="1" si="1"/>
        <v>0</v>
      </c>
      <c r="Y54" s="276"/>
      <c r="Z54" s="276"/>
      <c r="AB54" s="278" t="str">
        <f t="shared" si="2"/>
        <v/>
      </c>
    </row>
    <row r="55" spans="1:28" s="277" customFormat="1" ht="20.25">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0"/>
        <v/>
      </c>
      <c r="T55" s="225" t="str">
        <f ca="1">IF(B55="","",IF(ISERROR(MATCH($J55,SorP!$B$1:$B$6230,0)),"",INDIRECT("'SorP'!$A$"&amp;MATCH($J55,SorP!$B$1:$B$6230,0))))</f>
        <v/>
      </c>
      <c r="U55" s="241"/>
      <c r="V55" s="275" t="e">
        <f>IF(C55="",NA(),MATCH($B55&amp;$C55,'Smelter Look-up'!$J:$J,0))</f>
        <v>#N/A</v>
      </c>
      <c r="W55" s="276"/>
      <c r="X55" s="276">
        <f t="shared" ca="1" si="1"/>
        <v>0</v>
      </c>
      <c r="Y55" s="276"/>
      <c r="Z55" s="276"/>
      <c r="AB55" s="278" t="str">
        <f t="shared" si="2"/>
        <v/>
      </c>
    </row>
    <row r="56" spans="1:28" s="277" customFormat="1" ht="20.25">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0"/>
        <v/>
      </c>
      <c r="T56" s="225" t="str">
        <f ca="1">IF(B56="","",IF(ISERROR(MATCH($J56,SorP!$B$1:$B$6230,0)),"",INDIRECT("'SorP'!$A$"&amp;MATCH($J56,SorP!$B$1:$B$6230,0))))</f>
        <v/>
      </c>
      <c r="U56" s="241"/>
      <c r="V56" s="275" t="e">
        <f>IF(C56="",NA(),MATCH($B56&amp;$C56,'Smelter Look-up'!$J:$J,0))</f>
        <v>#N/A</v>
      </c>
      <c r="W56" s="276"/>
      <c r="X56" s="276">
        <f t="shared" ca="1" si="1"/>
        <v>0</v>
      </c>
      <c r="Y56" s="276"/>
      <c r="Z56" s="276"/>
      <c r="AB56" s="278" t="str">
        <f t="shared" si="2"/>
        <v/>
      </c>
    </row>
    <row r="57" spans="1:28" s="277" customFormat="1" ht="20.25">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0"/>
        <v/>
      </c>
      <c r="T57" s="225" t="str">
        <f ca="1">IF(B57="","",IF(ISERROR(MATCH($J57,SorP!$B$1:$B$6230,0)),"",INDIRECT("'SorP'!$A$"&amp;MATCH($J57,SorP!$B$1:$B$6230,0))))</f>
        <v/>
      </c>
      <c r="U57" s="241"/>
      <c r="V57" s="275" t="e">
        <f>IF(C57="",NA(),MATCH($B57&amp;$C57,'Smelter Look-up'!$J:$J,0))</f>
        <v>#N/A</v>
      </c>
      <c r="W57" s="276"/>
      <c r="X57" s="276">
        <f t="shared" ca="1" si="1"/>
        <v>0</v>
      </c>
      <c r="Y57" s="276"/>
      <c r="Z57" s="276"/>
      <c r="AB57" s="278" t="str">
        <f t="shared" si="2"/>
        <v/>
      </c>
    </row>
    <row r="58" spans="1:28" s="277" customFormat="1" ht="20.25">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ca="1" si="0"/>
        <v/>
      </c>
      <c r="T58" s="225" t="str">
        <f ca="1">IF(B58="","",IF(ISERROR(MATCH($J58,SorP!$B$1:$B$6230,0)),"",INDIRECT("'SorP'!$A$"&amp;MATCH($J58,SorP!$B$1:$B$6230,0))))</f>
        <v/>
      </c>
      <c r="U58" s="241"/>
      <c r="V58" s="275" t="e">
        <f>IF(C58="",NA(),MATCH($B58&amp;$C58,'Smelter Look-up'!$J:$J,0))</f>
        <v>#N/A</v>
      </c>
      <c r="W58" s="276"/>
      <c r="X58" s="276">
        <f t="shared" ca="1" si="1"/>
        <v>0</v>
      </c>
      <c r="Y58" s="276"/>
      <c r="Z58" s="276"/>
      <c r="AB58" s="278" t="str">
        <f t="shared" si="2"/>
        <v/>
      </c>
    </row>
    <row r="59" spans="1:28" s="277" customFormat="1" ht="20.25">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0"/>
        <v/>
      </c>
      <c r="T59" s="225" t="str">
        <f ca="1">IF(B59="","",IF(ISERROR(MATCH($J59,SorP!$B$1:$B$6230,0)),"",INDIRECT("'SorP'!$A$"&amp;MATCH($J59,SorP!$B$1:$B$6230,0))))</f>
        <v/>
      </c>
      <c r="U59" s="241"/>
      <c r="V59" s="275" t="e">
        <f>IF(C59="",NA(),MATCH($B59&amp;$C59,'Smelter Look-up'!$J:$J,0))</f>
        <v>#N/A</v>
      </c>
      <c r="W59" s="276"/>
      <c r="X59" s="276">
        <f t="shared" ca="1" si="1"/>
        <v>0</v>
      </c>
      <c r="Y59" s="276"/>
      <c r="Z59" s="276"/>
      <c r="AB59" s="278" t="str">
        <f t="shared" si="2"/>
        <v/>
      </c>
    </row>
    <row r="60" spans="1:28" s="277" customFormat="1" ht="20.25">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0"/>
        <v/>
      </c>
      <c r="T60" s="225" t="str">
        <f ca="1">IF(B60="","",IF(ISERROR(MATCH($J60,SorP!$B$1:$B$6230,0)),"",INDIRECT("'SorP'!$A$"&amp;MATCH($J60,SorP!$B$1:$B$6230,0))))</f>
        <v/>
      </c>
      <c r="U60" s="241"/>
      <c r="V60" s="275" t="e">
        <f>IF(C60="",NA(),MATCH($B60&amp;$C60,'Smelter Look-up'!$J:$J,0))</f>
        <v>#N/A</v>
      </c>
      <c r="W60" s="276"/>
      <c r="X60" s="276">
        <f t="shared" ca="1" si="1"/>
        <v>0</v>
      </c>
      <c r="Y60" s="276"/>
      <c r="Z60" s="276"/>
      <c r="AB60" s="278" t="str">
        <f t="shared" si="2"/>
        <v/>
      </c>
    </row>
    <row r="61" spans="1:28" s="277" customFormat="1" ht="20.25">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0"/>
        <v/>
      </c>
      <c r="T61" s="225" t="str">
        <f ca="1">IF(B61="","",IF(ISERROR(MATCH($J61,SorP!$B$1:$B$6230,0)),"",INDIRECT("'SorP'!$A$"&amp;MATCH($J61,SorP!$B$1:$B$6230,0))))</f>
        <v/>
      </c>
      <c r="U61" s="241"/>
      <c r="V61" s="275" t="e">
        <f>IF(C61="",NA(),MATCH($B61&amp;$C61,'Smelter Look-up'!$J:$J,0))</f>
        <v>#N/A</v>
      </c>
      <c r="W61" s="276"/>
      <c r="X61" s="276">
        <f t="shared" ca="1" si="1"/>
        <v>0</v>
      </c>
      <c r="Y61" s="276"/>
      <c r="Z61" s="276"/>
      <c r="AB61" s="278" t="str">
        <f t="shared" si="2"/>
        <v/>
      </c>
    </row>
    <row r="62" spans="1:28" s="277" customFormat="1" ht="20.25">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0"/>
        <v/>
      </c>
      <c r="T62" s="225" t="str">
        <f ca="1">IF(B62="","",IF(ISERROR(MATCH($J62,SorP!$B$1:$B$6230,0)),"",INDIRECT("'SorP'!$A$"&amp;MATCH($J62,SorP!$B$1:$B$6230,0))))</f>
        <v/>
      </c>
      <c r="U62" s="241"/>
      <c r="V62" s="275" t="e">
        <f>IF(C62="",NA(),MATCH($B62&amp;$C62,'Smelter Look-up'!$J:$J,0))</f>
        <v>#N/A</v>
      </c>
      <c r="W62" s="276"/>
      <c r="X62" s="276">
        <f t="shared" ca="1" si="1"/>
        <v>0</v>
      </c>
      <c r="Y62" s="276"/>
      <c r="Z62" s="276"/>
      <c r="AB62" s="278" t="str">
        <f t="shared" si="2"/>
        <v/>
      </c>
    </row>
    <row r="63" spans="1:28" s="277" customFormat="1" ht="20.25">
      <c r="A63" s="216"/>
      <c r="B63" s="217" t="str">
        <f>IF(LEN(A63)=0,"",INDEX('Smelter Look-up'!$A:$A,MATCH($A63,'Smelter Look-up'!$E:$E,0)))</f>
        <v/>
      </c>
      <c r="C63" s="221" t="str">
        <f>IF(LEN(A63)=0,"",INDEX('Smelter Look-up'!$C:$C,MATCH($A63,'Smelter Look-up'!$E:$E,0)))</f>
        <v/>
      </c>
      <c r="D63" s="283"/>
      <c r="E63" s="217" t="str">
        <f ca="1">IF(ISERROR($V63),"",OFFSET('Smelter Look-up'!$D$4,$V63-4,0)&amp;"")</f>
        <v/>
      </c>
      <c r="F63" s="217" t="str">
        <f ca="1">IF(ISERROR($V63),"",OFFSET('Smelter Look-up'!$E$4,$V63-4,0))</f>
        <v/>
      </c>
      <c r="G63" s="217" t="str">
        <f ca="1">IF(C63=$X$4,"Enter smelter details",IF(ISERROR($V63),"",OFFSET('Smelter Look-up'!$F$4,$V63-4,0)))</f>
        <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0"/>
        <v/>
      </c>
      <c r="T63" s="225" t="str">
        <f ca="1">IF(B63="","",IF(ISERROR(MATCH($J63,SorP!$B$1:$B$6230,0)),"",INDIRECT("'SorP'!$A$"&amp;MATCH($J63,SorP!$B$1:$B$6230,0))))</f>
        <v/>
      </c>
      <c r="U63" s="241"/>
      <c r="V63" s="275" t="e">
        <f>IF(C63="",NA(),MATCH($B63&amp;$C63,'Smelter Look-up'!$J:$J,0))</f>
        <v>#N/A</v>
      </c>
      <c r="W63" s="276"/>
      <c r="X63" s="276">
        <f t="shared" ca="1" si="1"/>
        <v>0</v>
      </c>
      <c r="Y63" s="276"/>
      <c r="Z63" s="276"/>
      <c r="AB63" s="278" t="str">
        <f t="shared" si="2"/>
        <v/>
      </c>
    </row>
    <row r="64" spans="1:28" s="277" customFormat="1" ht="20.25">
      <c r="A64" s="216"/>
      <c r="B64" s="217" t="str">
        <f>IF(LEN(A64)=0,"",INDEX('Smelter Look-up'!$A:$A,MATCH($A64,'Smelter Look-up'!$E:$E,0)))</f>
        <v/>
      </c>
      <c r="C64" s="221" t="str">
        <f>IF(LEN(A64)=0,"",INDEX('Smelter Look-up'!$C:$C,MATCH($A64,'Smelter Look-up'!$E:$E,0)))</f>
        <v/>
      </c>
      <c r="D64" s="283"/>
      <c r="E64" s="217" t="str">
        <f ca="1">IF(ISERROR($V64),"",OFFSET('Smelter Look-up'!$D$4,$V64-4,0)&amp;"")</f>
        <v/>
      </c>
      <c r="F64" s="217" t="str">
        <f ca="1">IF(ISERROR($V64),"",OFFSET('Smelter Look-up'!$E$4,$V64-4,0))</f>
        <v/>
      </c>
      <c r="G64" s="217" t="str">
        <f ca="1">IF(C64=$X$4,"Enter smelter details",IF(ISERROR($V64),"",OFFSET('Smelter Look-up'!$F$4,$V64-4,0)))</f>
        <v/>
      </c>
      <c r="H64" s="218" t="str">
        <f ca="1">IF(ISERROR($V64),"",OFFSET('Smelter Look-up'!$G$4,$V64-4,0))</f>
        <v/>
      </c>
      <c r="I64" s="219" t="str">
        <f ca="1">IF(ISERROR($V64),"",OFFSET('Smelter Look-up'!$H$4,$V64-4,0))</f>
        <v/>
      </c>
      <c r="J64" s="219" t="str">
        <f ca="1">IF(ISERROR($V64),"",OFFSET('Smelter Look-up'!$I$4,$V64-4,0))</f>
        <v/>
      </c>
      <c r="K64" s="273"/>
      <c r="L64" s="273"/>
      <c r="M64" s="273"/>
      <c r="N64" s="273"/>
      <c r="O64" s="273"/>
      <c r="P64" s="220"/>
      <c r="Q64" s="274"/>
      <c r="R64" s="217" t="str">
        <f ca="1">IF(ISERROR($V64),"",OFFSET('Smelter Look-up'!$C$4,$V64-4,0)&amp;"")</f>
        <v/>
      </c>
      <c r="S64" s="225" t="str">
        <f t="shared" ca="1" si="0"/>
        <v/>
      </c>
      <c r="T64" s="225" t="str">
        <f ca="1">IF(B64="","",IF(ISERROR(MATCH($J64,SorP!$B$1:$B$6230,0)),"",INDIRECT("'SorP'!$A$"&amp;MATCH($J64,SorP!$B$1:$B$6230,0))))</f>
        <v/>
      </c>
      <c r="U64" s="241"/>
      <c r="V64" s="275" t="e">
        <f>IF(C64="",NA(),MATCH($B64&amp;$C64,'Smelter Look-up'!$J:$J,0))</f>
        <v>#N/A</v>
      </c>
      <c r="W64" s="276"/>
      <c r="X64" s="276">
        <f t="shared" ca="1" si="1"/>
        <v>0</v>
      </c>
      <c r="Y64" s="276"/>
      <c r="Z64" s="276"/>
      <c r="AB64" s="278" t="str">
        <f t="shared" si="2"/>
        <v/>
      </c>
    </row>
    <row r="65" spans="1:28" s="277" customFormat="1" ht="20.25">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0"/>
        <v/>
      </c>
      <c r="T65" s="225" t="str">
        <f ca="1">IF(B65="","",IF(ISERROR(MATCH($J65,SorP!$B$1:$B$6230,0)),"",INDIRECT("'SorP'!$A$"&amp;MATCH($J65,SorP!$B$1:$B$6230,0))))</f>
        <v/>
      </c>
      <c r="U65" s="241"/>
      <c r="V65" s="275" t="e">
        <f>IF(C65="",NA(),MATCH($B65&amp;$C65,'Smelter Look-up'!$J:$J,0))</f>
        <v>#N/A</v>
      </c>
      <c r="W65" s="276"/>
      <c r="X65" s="276">
        <f t="shared" ca="1" si="1"/>
        <v>0</v>
      </c>
      <c r="Y65" s="276"/>
      <c r="Z65" s="276"/>
      <c r="AB65" s="278" t="str">
        <f t="shared" si="2"/>
        <v/>
      </c>
    </row>
    <row r="66" spans="1:28" s="277" customFormat="1" ht="20.25">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0"/>
        <v/>
      </c>
      <c r="T66" s="225" t="str">
        <f ca="1">IF(B66="","",IF(ISERROR(MATCH($J66,SorP!$B$1:$B$6230,0)),"",INDIRECT("'SorP'!$A$"&amp;MATCH($J66,SorP!$B$1:$B$6230,0))))</f>
        <v/>
      </c>
      <c r="U66" s="241"/>
      <c r="V66" s="275" t="e">
        <f>IF(C66="",NA(),MATCH($B66&amp;$C66,'Smelter Look-up'!$J:$J,0))</f>
        <v>#N/A</v>
      </c>
      <c r="W66" s="276"/>
      <c r="X66" s="276">
        <f t="shared" ca="1" si="1"/>
        <v>0</v>
      </c>
      <c r="Y66" s="276"/>
      <c r="Z66" s="276"/>
      <c r="AB66" s="278" t="str">
        <f t="shared" si="2"/>
        <v/>
      </c>
    </row>
    <row r="67" spans="1:28" s="277" customFormat="1" ht="20.25">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0"/>
        <v/>
      </c>
      <c r="T67" s="225" t="str">
        <f ca="1">IF(B67="","",IF(ISERROR(MATCH($J67,SorP!$B$1:$B$6230,0)),"",INDIRECT("'SorP'!$A$"&amp;MATCH($J67,SorP!$B$1:$B$6230,0))))</f>
        <v/>
      </c>
      <c r="U67" s="241"/>
      <c r="V67" s="275" t="e">
        <f>IF(C67="",NA(),MATCH($B67&amp;$C67,'Smelter Look-up'!$J:$J,0))</f>
        <v>#N/A</v>
      </c>
      <c r="W67" s="276"/>
      <c r="X67" s="276">
        <f t="shared" ca="1" si="1"/>
        <v>0</v>
      </c>
      <c r="Y67" s="276"/>
      <c r="Z67" s="276"/>
      <c r="AB67" s="278" t="str">
        <f t="shared" si="2"/>
        <v/>
      </c>
    </row>
    <row r="68" spans="1:28" s="277" customFormat="1" ht="20.25">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0"/>
        <v/>
      </c>
      <c r="T68" s="225" t="str">
        <f ca="1">IF(B68="","",IF(ISERROR(MATCH($J68,SorP!$B$1:$B$6230,0)),"",INDIRECT("'SorP'!$A$"&amp;MATCH($J68,SorP!$B$1:$B$6230,0))))</f>
        <v/>
      </c>
      <c r="U68" s="241"/>
      <c r="V68" s="275" t="e">
        <f>IF(C68="",NA(),MATCH($B68&amp;$C68,'Smelter Look-up'!$J:$J,0))</f>
        <v>#N/A</v>
      </c>
      <c r="W68" s="276"/>
      <c r="X68" s="276">
        <f t="shared" ca="1" si="1"/>
        <v>0</v>
      </c>
      <c r="Y68" s="276"/>
      <c r="Z68" s="276"/>
      <c r="AB68" s="278" t="str">
        <f t="shared" si="2"/>
        <v/>
      </c>
    </row>
    <row r="69" spans="1:28" s="277" customFormat="1" ht="20.25">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3">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4">IF(AND(C69="Smelter not listed",OR(LEN(D69)=0,LEN(E69)=0)),1,0)</f>
        <v>0</v>
      </c>
      <c r="Y69" s="276"/>
      <c r="Z69" s="276"/>
      <c r="AB69" s="278" t="str">
        <f t="shared" ref="AB69" si="5">B69&amp;C69</f>
        <v/>
      </c>
    </row>
    <row r="70" spans="1:28" s="277" customFormat="1" ht="20.25">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6">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7">IF(AND(C70="Smelter not listed",OR(LEN(D70)=0,LEN(E70)=0)),1,0)</f>
        <v>0</v>
      </c>
      <c r="Y70" s="276"/>
      <c r="Z70" s="276"/>
      <c r="AB70" s="278" t="str">
        <f t="shared" ref="AB70:AB101" si="8">B70&amp;C70</f>
        <v/>
      </c>
    </row>
    <row r="71" spans="1:28" s="277" customFormat="1" ht="20.25">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6"/>
        <v/>
      </c>
      <c r="T71" s="225" t="str">
        <f ca="1">IF(B71="","",IF(ISERROR(MATCH($J71,SorP!$B$1:$B$6230,0)),"",INDIRECT("'SorP'!$A$"&amp;MATCH($J71,SorP!$B$1:$B$6230,0))))</f>
        <v/>
      </c>
      <c r="U71" s="241"/>
      <c r="V71" s="275" t="e">
        <f>IF(C71="",NA(),MATCH($B71&amp;$C71,'Smelter Look-up'!$J:$J,0))</f>
        <v>#N/A</v>
      </c>
      <c r="W71" s="276"/>
      <c r="X71" s="276">
        <f t="shared" ca="1" si="7"/>
        <v>0</v>
      </c>
      <c r="Y71" s="276"/>
      <c r="Z71" s="276"/>
      <c r="AB71" s="278" t="str">
        <f t="shared" si="8"/>
        <v/>
      </c>
    </row>
    <row r="72" spans="1:28" s="277" customFormat="1" ht="20.25">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6"/>
        <v/>
      </c>
      <c r="T72" s="225" t="str">
        <f ca="1">IF(B72="","",IF(ISERROR(MATCH($J72,SorP!$B$1:$B$6230,0)),"",INDIRECT("'SorP'!$A$"&amp;MATCH($J72,SorP!$B$1:$B$6230,0))))</f>
        <v/>
      </c>
      <c r="U72" s="241"/>
      <c r="V72" s="275" t="e">
        <f>IF(C72="",NA(),MATCH($B72&amp;$C72,'Smelter Look-up'!$J:$J,0))</f>
        <v>#N/A</v>
      </c>
      <c r="W72" s="276"/>
      <c r="X72" s="276">
        <f t="shared" ca="1" si="7"/>
        <v>0</v>
      </c>
      <c r="Y72" s="276"/>
      <c r="Z72" s="276"/>
      <c r="AB72" s="278" t="str">
        <f t="shared" si="8"/>
        <v/>
      </c>
    </row>
    <row r="73" spans="1:28" s="277" customFormat="1" ht="20.25">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6"/>
        <v/>
      </c>
      <c r="T73" s="225" t="str">
        <f ca="1">IF(B73="","",IF(ISERROR(MATCH($J73,SorP!$B$1:$B$6230,0)),"",INDIRECT("'SorP'!$A$"&amp;MATCH($J73,SorP!$B$1:$B$6230,0))))</f>
        <v/>
      </c>
      <c r="U73" s="241"/>
      <c r="V73" s="275" t="e">
        <f>IF(C73="",NA(),MATCH($B73&amp;$C73,'Smelter Look-up'!$J:$J,0))</f>
        <v>#N/A</v>
      </c>
      <c r="W73" s="276"/>
      <c r="X73" s="276">
        <f t="shared" ca="1" si="7"/>
        <v>0</v>
      </c>
      <c r="Y73" s="276"/>
      <c r="Z73" s="276"/>
      <c r="AB73" s="278" t="str">
        <f t="shared" si="8"/>
        <v/>
      </c>
    </row>
    <row r="74" spans="1:28" s="277" customFormat="1" ht="20.25">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6"/>
        <v/>
      </c>
      <c r="T74" s="225" t="str">
        <f ca="1">IF(B74="","",IF(ISERROR(MATCH($J74,SorP!$B$1:$B$6230,0)),"",INDIRECT("'SorP'!$A$"&amp;MATCH($J74,SorP!$B$1:$B$6230,0))))</f>
        <v/>
      </c>
      <c r="U74" s="241"/>
      <c r="V74" s="275" t="e">
        <f>IF(C74="",NA(),MATCH($B74&amp;$C74,'Smelter Look-up'!$J:$J,0))</f>
        <v>#N/A</v>
      </c>
      <c r="W74" s="276"/>
      <c r="X74" s="276">
        <f t="shared" ca="1" si="7"/>
        <v>0</v>
      </c>
      <c r="Y74" s="276"/>
      <c r="Z74" s="276"/>
      <c r="AB74" s="278" t="str">
        <f t="shared" si="8"/>
        <v/>
      </c>
    </row>
    <row r="75" spans="1:28" s="277" customFormat="1" ht="20.25">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6"/>
        <v/>
      </c>
      <c r="T75" s="225" t="str">
        <f ca="1">IF(B75="","",IF(ISERROR(MATCH($J75,SorP!$B$1:$B$6230,0)),"",INDIRECT("'SorP'!$A$"&amp;MATCH($J75,SorP!$B$1:$B$6230,0))))</f>
        <v/>
      </c>
      <c r="U75" s="241"/>
      <c r="V75" s="275" t="e">
        <f>IF(C75="",NA(),MATCH($B75&amp;$C75,'Smelter Look-up'!$J:$J,0))</f>
        <v>#N/A</v>
      </c>
      <c r="W75" s="276"/>
      <c r="X75" s="276">
        <f t="shared" ca="1" si="7"/>
        <v>0</v>
      </c>
      <c r="Y75" s="276"/>
      <c r="Z75" s="276"/>
      <c r="AB75" s="278" t="str">
        <f t="shared" si="8"/>
        <v/>
      </c>
    </row>
    <row r="76" spans="1:28" s="277" customFormat="1" ht="20.25">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6"/>
        <v/>
      </c>
      <c r="T76" s="225" t="str">
        <f ca="1">IF(B76="","",IF(ISERROR(MATCH($J76,SorP!$B$1:$B$6230,0)),"",INDIRECT("'SorP'!$A$"&amp;MATCH($J76,SorP!$B$1:$B$6230,0))))</f>
        <v/>
      </c>
      <c r="U76" s="241"/>
      <c r="V76" s="275" t="e">
        <f>IF(C76="",NA(),MATCH($B76&amp;$C76,'Smelter Look-up'!$J:$J,0))</f>
        <v>#N/A</v>
      </c>
      <c r="W76" s="276"/>
      <c r="X76" s="276">
        <f t="shared" ca="1" si="7"/>
        <v>0</v>
      </c>
      <c r="Y76" s="276"/>
      <c r="Z76" s="276"/>
      <c r="AB76" s="278" t="str">
        <f t="shared" si="8"/>
        <v/>
      </c>
    </row>
    <row r="77" spans="1:28" s="277" customFormat="1" ht="20.25">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6"/>
        <v/>
      </c>
      <c r="T77" s="225" t="str">
        <f ca="1">IF(B77="","",IF(ISERROR(MATCH($J77,SorP!$B$1:$B$6230,0)),"",INDIRECT("'SorP'!$A$"&amp;MATCH($J77,SorP!$B$1:$B$6230,0))))</f>
        <v/>
      </c>
      <c r="U77" s="241"/>
      <c r="V77" s="275" t="e">
        <f>IF(C77="",NA(),MATCH($B77&amp;$C77,'Smelter Look-up'!$J:$J,0))</f>
        <v>#N/A</v>
      </c>
      <c r="W77" s="276"/>
      <c r="X77" s="276">
        <f t="shared" ca="1" si="7"/>
        <v>0</v>
      </c>
      <c r="Y77" s="276"/>
      <c r="Z77" s="276"/>
      <c r="AB77" s="278" t="str">
        <f t="shared" si="8"/>
        <v/>
      </c>
    </row>
    <row r="78" spans="1:28" s="277" customFormat="1" ht="20.25">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6"/>
        <v/>
      </c>
      <c r="T78" s="225" t="str">
        <f ca="1">IF(B78="","",IF(ISERROR(MATCH($J78,SorP!$B$1:$B$6230,0)),"",INDIRECT("'SorP'!$A$"&amp;MATCH($J78,SorP!$B$1:$B$6230,0))))</f>
        <v/>
      </c>
      <c r="U78" s="241"/>
      <c r="V78" s="275" t="e">
        <f>IF(C78="",NA(),MATCH($B78&amp;$C78,'Smelter Look-up'!$J:$J,0))</f>
        <v>#N/A</v>
      </c>
      <c r="W78" s="276"/>
      <c r="X78" s="276">
        <f t="shared" ca="1" si="7"/>
        <v>0</v>
      </c>
      <c r="Y78" s="276"/>
      <c r="Z78" s="276"/>
      <c r="AB78" s="278" t="str">
        <f t="shared" si="8"/>
        <v/>
      </c>
    </row>
    <row r="79" spans="1:28" s="277" customFormat="1" ht="20.25">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6"/>
        <v/>
      </c>
      <c r="T79" s="225" t="str">
        <f ca="1">IF(B79="","",IF(ISERROR(MATCH($J79,SorP!$B$1:$B$6230,0)),"",INDIRECT("'SorP'!$A$"&amp;MATCH($J79,SorP!$B$1:$B$6230,0))))</f>
        <v/>
      </c>
      <c r="U79" s="241"/>
      <c r="V79" s="275" t="e">
        <f>IF(C79="",NA(),MATCH($B79&amp;$C79,'Smelter Look-up'!$J:$J,0))</f>
        <v>#N/A</v>
      </c>
      <c r="W79" s="276"/>
      <c r="X79" s="276">
        <f t="shared" ca="1" si="7"/>
        <v>0</v>
      </c>
      <c r="Y79" s="276"/>
      <c r="Z79" s="276"/>
      <c r="AB79" s="278" t="str">
        <f t="shared" si="8"/>
        <v/>
      </c>
    </row>
    <row r="80" spans="1:28" s="277" customFormat="1" ht="20.25">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6"/>
        <v/>
      </c>
      <c r="T80" s="225" t="str">
        <f ca="1">IF(B80="","",IF(ISERROR(MATCH($J80,SorP!$B$1:$B$6230,0)),"",INDIRECT("'SorP'!$A$"&amp;MATCH($J80,SorP!$B$1:$B$6230,0))))</f>
        <v/>
      </c>
      <c r="U80" s="241"/>
      <c r="V80" s="275" t="e">
        <f>IF(C80="",NA(),MATCH($B80&amp;$C80,'Smelter Look-up'!$J:$J,0))</f>
        <v>#N/A</v>
      </c>
      <c r="W80" s="276"/>
      <c r="X80" s="276">
        <f t="shared" ca="1" si="7"/>
        <v>0</v>
      </c>
      <c r="Y80" s="276"/>
      <c r="Z80" s="276"/>
      <c r="AB80" s="278" t="str">
        <f t="shared" si="8"/>
        <v/>
      </c>
    </row>
    <row r="81" spans="1:28" s="277" customFormat="1" ht="20.25">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6"/>
        <v/>
      </c>
      <c r="T81" s="225" t="str">
        <f ca="1">IF(B81="","",IF(ISERROR(MATCH($J81,SorP!$B$1:$B$6230,0)),"",INDIRECT("'SorP'!$A$"&amp;MATCH($J81,SorP!$B$1:$B$6230,0))))</f>
        <v/>
      </c>
      <c r="U81" s="241"/>
      <c r="V81" s="275" t="e">
        <f>IF(C81="",NA(),MATCH($B81&amp;$C81,'Smelter Look-up'!$J:$J,0))</f>
        <v>#N/A</v>
      </c>
      <c r="W81" s="276"/>
      <c r="X81" s="276">
        <f t="shared" ca="1" si="7"/>
        <v>0</v>
      </c>
      <c r="Y81" s="276"/>
      <c r="Z81" s="276"/>
      <c r="AB81" s="278" t="str">
        <f t="shared" si="8"/>
        <v/>
      </c>
    </row>
    <row r="82" spans="1:28" s="277" customFormat="1" ht="20.25">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6"/>
        <v/>
      </c>
      <c r="T82" s="225" t="str">
        <f ca="1">IF(B82="","",IF(ISERROR(MATCH($J82,SorP!$B$1:$B$6230,0)),"",INDIRECT("'SorP'!$A$"&amp;MATCH($J82,SorP!$B$1:$B$6230,0))))</f>
        <v/>
      </c>
      <c r="U82" s="241"/>
      <c r="V82" s="275" t="e">
        <f>IF(C82="",NA(),MATCH($B82&amp;$C82,'Smelter Look-up'!$J:$J,0))</f>
        <v>#N/A</v>
      </c>
      <c r="W82" s="276"/>
      <c r="X82" s="276">
        <f t="shared" ca="1" si="7"/>
        <v>0</v>
      </c>
      <c r="Y82" s="276"/>
      <c r="Z82" s="276"/>
      <c r="AB82" s="278" t="str">
        <f t="shared" si="8"/>
        <v/>
      </c>
    </row>
    <row r="83" spans="1:28" s="277" customFormat="1" ht="20.25">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6"/>
        <v/>
      </c>
      <c r="T83" s="225" t="str">
        <f ca="1">IF(B83="","",IF(ISERROR(MATCH($J83,SorP!$B$1:$B$6230,0)),"",INDIRECT("'SorP'!$A$"&amp;MATCH($J83,SorP!$B$1:$B$6230,0))))</f>
        <v/>
      </c>
      <c r="U83" s="241"/>
      <c r="V83" s="275" t="e">
        <f>IF(C83="",NA(),MATCH($B83&amp;$C83,'Smelter Look-up'!$J:$J,0))</f>
        <v>#N/A</v>
      </c>
      <c r="W83" s="276"/>
      <c r="X83" s="276">
        <f t="shared" ca="1" si="7"/>
        <v>0</v>
      </c>
      <c r="Y83" s="276"/>
      <c r="Z83" s="276"/>
      <c r="AB83" s="278" t="str">
        <f t="shared" si="8"/>
        <v/>
      </c>
    </row>
    <row r="84" spans="1:28" s="277" customFormat="1" ht="20.25">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6"/>
        <v/>
      </c>
      <c r="T84" s="225" t="str">
        <f ca="1">IF(B84="","",IF(ISERROR(MATCH($J84,SorP!$B$1:$B$6230,0)),"",INDIRECT("'SorP'!$A$"&amp;MATCH($J84,SorP!$B$1:$B$6230,0))))</f>
        <v/>
      </c>
      <c r="U84" s="241"/>
      <c r="V84" s="275" t="e">
        <f>IF(C84="",NA(),MATCH($B84&amp;$C84,'Smelter Look-up'!$J:$J,0))</f>
        <v>#N/A</v>
      </c>
      <c r="W84" s="276"/>
      <c r="X84" s="276">
        <f t="shared" ca="1" si="7"/>
        <v>0</v>
      </c>
      <c r="Y84" s="276"/>
      <c r="Z84" s="276"/>
      <c r="AB84" s="278" t="str">
        <f t="shared" si="8"/>
        <v/>
      </c>
    </row>
    <row r="85" spans="1:28" s="277" customFormat="1" ht="20.25">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6"/>
        <v/>
      </c>
      <c r="T85" s="225" t="str">
        <f ca="1">IF(B85="","",IF(ISERROR(MATCH($J85,SorP!$B$1:$B$6230,0)),"",INDIRECT("'SorP'!$A$"&amp;MATCH($J85,SorP!$B$1:$B$6230,0))))</f>
        <v/>
      </c>
      <c r="U85" s="241"/>
      <c r="V85" s="275" t="e">
        <f>IF(C85="",NA(),MATCH($B85&amp;$C85,'Smelter Look-up'!$J:$J,0))</f>
        <v>#N/A</v>
      </c>
      <c r="W85" s="276"/>
      <c r="X85" s="276">
        <f t="shared" ca="1" si="7"/>
        <v>0</v>
      </c>
      <c r="Y85" s="276"/>
      <c r="Z85" s="276"/>
      <c r="AB85" s="278" t="str">
        <f t="shared" si="8"/>
        <v/>
      </c>
    </row>
    <row r="86" spans="1:28" s="277" customFormat="1" ht="20.25">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6"/>
        <v/>
      </c>
      <c r="T86" s="225" t="str">
        <f ca="1">IF(B86="","",IF(ISERROR(MATCH($J86,SorP!$B$1:$B$6230,0)),"",INDIRECT("'SorP'!$A$"&amp;MATCH($J86,SorP!$B$1:$B$6230,0))))</f>
        <v/>
      </c>
      <c r="U86" s="241"/>
      <c r="V86" s="275" t="e">
        <f>IF(C86="",NA(),MATCH($B86&amp;$C86,'Smelter Look-up'!$J:$J,0))</f>
        <v>#N/A</v>
      </c>
      <c r="W86" s="276"/>
      <c r="X86" s="276">
        <f t="shared" ca="1" si="7"/>
        <v>0</v>
      </c>
      <c r="Y86" s="276"/>
      <c r="Z86" s="276"/>
      <c r="AB86" s="278" t="str">
        <f t="shared" si="8"/>
        <v/>
      </c>
    </row>
    <row r="87" spans="1:28" s="277" customFormat="1" ht="20.25">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6"/>
        <v/>
      </c>
      <c r="T87" s="225" t="str">
        <f ca="1">IF(B87="","",IF(ISERROR(MATCH($J87,SorP!$B$1:$B$6230,0)),"",INDIRECT("'SorP'!$A$"&amp;MATCH($J87,SorP!$B$1:$B$6230,0))))</f>
        <v/>
      </c>
      <c r="U87" s="241"/>
      <c r="V87" s="275" t="e">
        <f>IF(C87="",NA(),MATCH($B87&amp;$C87,'Smelter Look-up'!$J:$J,0))</f>
        <v>#N/A</v>
      </c>
      <c r="W87" s="276"/>
      <c r="X87" s="276">
        <f t="shared" ca="1" si="7"/>
        <v>0</v>
      </c>
      <c r="Y87" s="276"/>
      <c r="Z87" s="276"/>
      <c r="AB87" s="278" t="str">
        <f t="shared" si="8"/>
        <v/>
      </c>
    </row>
    <row r="88" spans="1:28" s="277" customFormat="1" ht="20.25">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6"/>
        <v/>
      </c>
      <c r="T88" s="225" t="str">
        <f ca="1">IF(B88="","",IF(ISERROR(MATCH($J88,SorP!$B$1:$B$6230,0)),"",INDIRECT("'SorP'!$A$"&amp;MATCH($J88,SorP!$B$1:$B$6230,0))))</f>
        <v/>
      </c>
      <c r="U88" s="241"/>
      <c r="V88" s="275" t="e">
        <f>IF(C88="",NA(),MATCH($B88&amp;$C88,'Smelter Look-up'!$J:$J,0))</f>
        <v>#N/A</v>
      </c>
      <c r="W88" s="276"/>
      <c r="X88" s="276">
        <f t="shared" ca="1" si="7"/>
        <v>0</v>
      </c>
      <c r="Y88" s="276"/>
      <c r="Z88" s="276"/>
      <c r="AB88" s="278" t="str">
        <f t="shared" si="8"/>
        <v/>
      </c>
    </row>
    <row r="89" spans="1:28" s="277" customFormat="1" ht="20.25">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6"/>
        <v/>
      </c>
      <c r="T89" s="225" t="str">
        <f ca="1">IF(B89="","",IF(ISERROR(MATCH($J89,SorP!$B$1:$B$6230,0)),"",INDIRECT("'SorP'!$A$"&amp;MATCH($J89,SorP!$B$1:$B$6230,0))))</f>
        <v/>
      </c>
      <c r="U89" s="241"/>
      <c r="V89" s="275" t="e">
        <f>IF(C89="",NA(),MATCH($B89&amp;$C89,'Smelter Look-up'!$J:$J,0))</f>
        <v>#N/A</v>
      </c>
      <c r="W89" s="276"/>
      <c r="X89" s="276">
        <f t="shared" ca="1" si="7"/>
        <v>0</v>
      </c>
      <c r="Y89" s="276"/>
      <c r="Z89" s="276"/>
      <c r="AB89" s="278" t="str">
        <f t="shared" si="8"/>
        <v/>
      </c>
    </row>
    <row r="90" spans="1:28" s="277" customFormat="1" ht="20.25">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6"/>
        <v/>
      </c>
      <c r="T90" s="225" t="str">
        <f ca="1">IF(B90="","",IF(ISERROR(MATCH($J90,SorP!$B$1:$B$6230,0)),"",INDIRECT("'SorP'!$A$"&amp;MATCH($J90,SorP!$B$1:$B$6230,0))))</f>
        <v/>
      </c>
      <c r="U90" s="241"/>
      <c r="V90" s="275" t="e">
        <f>IF(C90="",NA(),MATCH($B90&amp;$C90,'Smelter Look-up'!$J:$J,0))</f>
        <v>#N/A</v>
      </c>
      <c r="W90" s="276"/>
      <c r="X90" s="276">
        <f t="shared" ca="1" si="7"/>
        <v>0</v>
      </c>
      <c r="Y90" s="276"/>
      <c r="Z90" s="276"/>
      <c r="AB90" s="278" t="str">
        <f t="shared" si="8"/>
        <v/>
      </c>
    </row>
    <row r="91" spans="1:28" s="277" customFormat="1" ht="20.25">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6"/>
        <v/>
      </c>
      <c r="T91" s="225" t="str">
        <f ca="1">IF(B91="","",IF(ISERROR(MATCH($J91,SorP!$B$1:$B$6230,0)),"",INDIRECT("'SorP'!$A$"&amp;MATCH($J91,SorP!$B$1:$B$6230,0))))</f>
        <v/>
      </c>
      <c r="U91" s="241"/>
      <c r="V91" s="275" t="e">
        <f>IF(C91="",NA(),MATCH($B91&amp;$C91,'Smelter Look-up'!$J:$J,0))</f>
        <v>#N/A</v>
      </c>
      <c r="W91" s="276"/>
      <c r="X91" s="276">
        <f t="shared" ca="1" si="7"/>
        <v>0</v>
      </c>
      <c r="Y91" s="276"/>
      <c r="Z91" s="276"/>
      <c r="AB91" s="278" t="str">
        <f t="shared" si="8"/>
        <v/>
      </c>
    </row>
    <row r="92" spans="1:28" s="277" customFormat="1" ht="20.25">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6"/>
        <v/>
      </c>
      <c r="T92" s="225" t="str">
        <f ca="1">IF(B92="","",IF(ISERROR(MATCH($J92,SorP!$B$1:$B$6230,0)),"",INDIRECT("'SorP'!$A$"&amp;MATCH($J92,SorP!$B$1:$B$6230,0))))</f>
        <v/>
      </c>
      <c r="U92" s="241"/>
      <c r="V92" s="275" t="e">
        <f>IF(C92="",NA(),MATCH($B92&amp;$C92,'Smelter Look-up'!$J:$J,0))</f>
        <v>#N/A</v>
      </c>
      <c r="W92" s="276"/>
      <c r="X92" s="276">
        <f t="shared" ca="1" si="7"/>
        <v>0</v>
      </c>
      <c r="Y92" s="276"/>
      <c r="Z92" s="276"/>
      <c r="AB92" s="278" t="str">
        <f t="shared" si="8"/>
        <v/>
      </c>
    </row>
    <row r="93" spans="1:28" s="277" customFormat="1" ht="20.25">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6"/>
        <v/>
      </c>
      <c r="T93" s="225" t="str">
        <f ca="1">IF(B93="","",IF(ISERROR(MATCH($J93,SorP!$B$1:$B$6230,0)),"",INDIRECT("'SorP'!$A$"&amp;MATCH($J93,SorP!$B$1:$B$6230,0))))</f>
        <v/>
      </c>
      <c r="U93" s="241"/>
      <c r="V93" s="275" t="e">
        <f>IF(C93="",NA(),MATCH($B93&amp;$C93,'Smelter Look-up'!$J:$J,0))</f>
        <v>#N/A</v>
      </c>
      <c r="W93" s="276"/>
      <c r="X93" s="276">
        <f t="shared" ca="1" si="7"/>
        <v>0</v>
      </c>
      <c r="Y93" s="276"/>
      <c r="Z93" s="276"/>
      <c r="AB93" s="278" t="str">
        <f t="shared" si="8"/>
        <v/>
      </c>
    </row>
    <row r="94" spans="1:28" s="277" customFormat="1" ht="20.25">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6"/>
        <v/>
      </c>
      <c r="T94" s="225" t="str">
        <f ca="1">IF(B94="","",IF(ISERROR(MATCH($J94,SorP!$B$1:$B$6230,0)),"",INDIRECT("'SorP'!$A$"&amp;MATCH($J94,SorP!$B$1:$B$6230,0))))</f>
        <v/>
      </c>
      <c r="U94" s="241"/>
      <c r="V94" s="275" t="e">
        <f>IF(C94="",NA(),MATCH($B94&amp;$C94,'Smelter Look-up'!$J:$J,0))</f>
        <v>#N/A</v>
      </c>
      <c r="W94" s="276"/>
      <c r="X94" s="276">
        <f t="shared" ca="1" si="7"/>
        <v>0</v>
      </c>
      <c r="Y94" s="276"/>
      <c r="Z94" s="276"/>
      <c r="AB94" s="278" t="str">
        <f t="shared" si="8"/>
        <v/>
      </c>
    </row>
    <row r="95" spans="1:28" s="277" customFormat="1" ht="20.25">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6"/>
        <v/>
      </c>
      <c r="T95" s="225" t="str">
        <f ca="1">IF(B95="","",IF(ISERROR(MATCH($J95,SorP!$B$1:$B$6230,0)),"",INDIRECT("'SorP'!$A$"&amp;MATCH($J95,SorP!$B$1:$B$6230,0))))</f>
        <v/>
      </c>
      <c r="U95" s="241"/>
      <c r="V95" s="275" t="e">
        <f>IF(C95="",NA(),MATCH($B95&amp;$C95,'Smelter Look-up'!$J:$J,0))</f>
        <v>#N/A</v>
      </c>
      <c r="W95" s="276"/>
      <c r="X95" s="276">
        <f t="shared" ca="1" si="7"/>
        <v>0</v>
      </c>
      <c r="Y95" s="276"/>
      <c r="Z95" s="276"/>
      <c r="AB95" s="278" t="str">
        <f t="shared" si="8"/>
        <v/>
      </c>
    </row>
    <row r="96" spans="1:28" s="277" customFormat="1" ht="20.25">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6"/>
        <v/>
      </c>
      <c r="T96" s="225" t="str">
        <f ca="1">IF(B96="","",IF(ISERROR(MATCH($J96,SorP!$B$1:$B$6230,0)),"",INDIRECT("'SorP'!$A$"&amp;MATCH($J96,SorP!$B$1:$B$6230,0))))</f>
        <v/>
      </c>
      <c r="U96" s="241"/>
      <c r="V96" s="275" t="e">
        <f>IF(C96="",NA(),MATCH($B96&amp;$C96,'Smelter Look-up'!$J:$J,0))</f>
        <v>#N/A</v>
      </c>
      <c r="W96" s="276"/>
      <c r="X96" s="276">
        <f t="shared" ca="1" si="7"/>
        <v>0</v>
      </c>
      <c r="Y96" s="276"/>
      <c r="Z96" s="276"/>
      <c r="AB96" s="278" t="str">
        <f t="shared" si="8"/>
        <v/>
      </c>
    </row>
    <row r="97" spans="1:28" s="277" customFormat="1" ht="20.25">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6"/>
        <v/>
      </c>
      <c r="T97" s="225" t="str">
        <f ca="1">IF(B97="","",IF(ISERROR(MATCH($J97,SorP!$B$1:$B$6230,0)),"",INDIRECT("'SorP'!$A$"&amp;MATCH($J97,SorP!$B$1:$B$6230,0))))</f>
        <v/>
      </c>
      <c r="U97" s="241"/>
      <c r="V97" s="275" t="e">
        <f>IF(C97="",NA(),MATCH($B97&amp;$C97,'Smelter Look-up'!$J:$J,0))</f>
        <v>#N/A</v>
      </c>
      <c r="W97" s="276"/>
      <c r="X97" s="276">
        <f t="shared" ca="1" si="7"/>
        <v>0</v>
      </c>
      <c r="Y97" s="276"/>
      <c r="Z97" s="276"/>
      <c r="AB97" s="278" t="str">
        <f t="shared" si="8"/>
        <v/>
      </c>
    </row>
    <row r="98" spans="1:28" s="277" customFormat="1" ht="20.25">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6"/>
        <v/>
      </c>
      <c r="T98" s="225" t="str">
        <f ca="1">IF(B98="","",IF(ISERROR(MATCH($J98,SorP!$B$1:$B$6230,0)),"",INDIRECT("'SorP'!$A$"&amp;MATCH($J98,SorP!$B$1:$B$6230,0))))</f>
        <v/>
      </c>
      <c r="U98" s="241"/>
      <c r="V98" s="275" t="e">
        <f>IF(C98="",NA(),MATCH($B98&amp;$C98,'Smelter Look-up'!$J:$J,0))</f>
        <v>#N/A</v>
      </c>
      <c r="W98" s="276"/>
      <c r="X98" s="276">
        <f t="shared" ca="1" si="7"/>
        <v>0</v>
      </c>
      <c r="Y98" s="276"/>
      <c r="Z98" s="276"/>
      <c r="AB98" s="278" t="str">
        <f t="shared" si="8"/>
        <v/>
      </c>
    </row>
    <row r="99" spans="1:28" s="277" customFormat="1" ht="20.25">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6"/>
        <v/>
      </c>
      <c r="T99" s="225" t="str">
        <f ca="1">IF(B99="","",IF(ISERROR(MATCH($J99,SorP!$B$1:$B$6230,0)),"",INDIRECT("'SorP'!$A$"&amp;MATCH($J99,SorP!$B$1:$B$6230,0))))</f>
        <v/>
      </c>
      <c r="U99" s="241"/>
      <c r="V99" s="275" t="e">
        <f>IF(C99="",NA(),MATCH($B99&amp;$C99,'Smelter Look-up'!$J:$J,0))</f>
        <v>#N/A</v>
      </c>
      <c r="W99" s="276"/>
      <c r="X99" s="276">
        <f t="shared" ca="1" si="7"/>
        <v>0</v>
      </c>
      <c r="Y99" s="276"/>
      <c r="Z99" s="276"/>
      <c r="AB99" s="278" t="str">
        <f t="shared" si="8"/>
        <v/>
      </c>
    </row>
    <row r="100" spans="1:28" s="277" customFormat="1" ht="20.25">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6"/>
        <v/>
      </c>
      <c r="T100" s="225" t="str">
        <f ca="1">IF(B100="","",IF(ISERROR(MATCH($J100,SorP!$B$1:$B$6230,0)),"",INDIRECT("'SorP'!$A$"&amp;MATCH($J100,SorP!$B$1:$B$6230,0))))</f>
        <v/>
      </c>
      <c r="U100" s="241"/>
      <c r="V100" s="275" t="e">
        <f>IF(C100="",NA(),MATCH($B100&amp;$C100,'Smelter Look-up'!$J:$J,0))</f>
        <v>#N/A</v>
      </c>
      <c r="W100" s="276"/>
      <c r="X100" s="276">
        <f t="shared" ca="1" si="7"/>
        <v>0</v>
      </c>
      <c r="Y100" s="276"/>
      <c r="Z100" s="276"/>
      <c r="AB100" s="278" t="str">
        <f t="shared" si="8"/>
        <v/>
      </c>
    </row>
    <row r="101" spans="1:28" s="277" customFormat="1" ht="20.25">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6"/>
        <v/>
      </c>
      <c r="T101" s="225" t="str">
        <f ca="1">IF(B101="","",IF(ISERROR(MATCH($J101,SorP!$B$1:$B$6230,0)),"",INDIRECT("'SorP'!$A$"&amp;MATCH($J101,SorP!$B$1:$B$6230,0))))</f>
        <v/>
      </c>
      <c r="U101" s="241"/>
      <c r="V101" s="275" t="e">
        <f>IF(C101="",NA(),MATCH($B101&amp;$C101,'Smelter Look-up'!$J:$J,0))</f>
        <v>#N/A</v>
      </c>
      <c r="W101" s="276"/>
      <c r="X101" s="276">
        <f t="shared" ca="1" si="7"/>
        <v>0</v>
      </c>
      <c r="Y101" s="276"/>
      <c r="Z101" s="276"/>
      <c r="AB101" s="278" t="str">
        <f t="shared" si="8"/>
        <v/>
      </c>
    </row>
    <row r="102" spans="1:28" s="277" customFormat="1" ht="20.25">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9">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0">IF(AND(C102="Smelter not listed",OR(LEN(D102)=0,LEN(E102)=0)),1,0)</f>
        <v>0</v>
      </c>
      <c r="Y102" s="276"/>
      <c r="Z102" s="276"/>
      <c r="AB102" s="278" t="str">
        <f t="shared" ref="AB102:AB132" si="11">B102&amp;C102</f>
        <v/>
      </c>
    </row>
    <row r="103" spans="1:28" s="277" customFormat="1" ht="20.25">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9"/>
        <v/>
      </c>
      <c r="T103" s="225" t="str">
        <f ca="1">IF(B103="","",IF(ISERROR(MATCH($J103,SorP!$B$1:$B$6230,0)),"",INDIRECT("'SorP'!$A$"&amp;MATCH($J103,SorP!$B$1:$B$6230,0))))</f>
        <v/>
      </c>
      <c r="U103" s="241"/>
      <c r="V103" s="275" t="e">
        <f>IF(C103="",NA(),MATCH($B103&amp;$C103,'Smelter Look-up'!$J:$J,0))</f>
        <v>#N/A</v>
      </c>
      <c r="W103" s="276"/>
      <c r="X103" s="276">
        <f t="shared" ca="1" si="10"/>
        <v>0</v>
      </c>
      <c r="Y103" s="276"/>
      <c r="Z103" s="276"/>
      <c r="AB103" s="278" t="str">
        <f t="shared" si="11"/>
        <v/>
      </c>
    </row>
    <row r="104" spans="1:28" s="277" customFormat="1" ht="20.25">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9"/>
        <v/>
      </c>
      <c r="T104" s="225" t="str">
        <f ca="1">IF(B104="","",IF(ISERROR(MATCH($J104,SorP!$B$1:$B$6230,0)),"",INDIRECT("'SorP'!$A$"&amp;MATCH($J104,SorP!$B$1:$B$6230,0))))</f>
        <v/>
      </c>
      <c r="U104" s="241"/>
      <c r="V104" s="275" t="e">
        <f>IF(C104="",NA(),MATCH($B104&amp;$C104,'Smelter Look-up'!$J:$J,0))</f>
        <v>#N/A</v>
      </c>
      <c r="W104" s="276"/>
      <c r="X104" s="276">
        <f t="shared" ca="1" si="10"/>
        <v>0</v>
      </c>
      <c r="Y104" s="276"/>
      <c r="Z104" s="276"/>
      <c r="AB104" s="278" t="str">
        <f t="shared" si="11"/>
        <v/>
      </c>
    </row>
    <row r="105" spans="1:28" s="277" customFormat="1" ht="20.2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9"/>
        <v/>
      </c>
      <c r="T105" s="225" t="str">
        <f ca="1">IF(B105="","",IF(ISERROR(MATCH($J105,SorP!$B$1:$B$6230,0)),"",INDIRECT("'SorP'!$A$"&amp;MATCH($J105,SorP!$B$1:$B$6230,0))))</f>
        <v/>
      </c>
      <c r="U105" s="241"/>
      <c r="V105" s="275" t="e">
        <f>IF(C105="",NA(),MATCH($B105&amp;$C105,'Smelter Look-up'!$J:$J,0))</f>
        <v>#N/A</v>
      </c>
      <c r="W105" s="276"/>
      <c r="X105" s="276">
        <f t="shared" ca="1" si="10"/>
        <v>0</v>
      </c>
      <c r="Y105" s="276"/>
      <c r="Z105" s="276"/>
      <c r="AB105" s="278" t="str">
        <f t="shared" si="11"/>
        <v/>
      </c>
    </row>
    <row r="106" spans="1:28" s="277" customFormat="1" ht="20.2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9"/>
        <v/>
      </c>
      <c r="T106" s="225" t="str">
        <f ca="1">IF(B106="","",IF(ISERROR(MATCH($J106,SorP!$B$1:$B$6230,0)),"",INDIRECT("'SorP'!$A$"&amp;MATCH($J106,SorP!$B$1:$B$6230,0))))</f>
        <v/>
      </c>
      <c r="U106" s="241"/>
      <c r="V106" s="275" t="e">
        <f>IF(C106="",NA(),MATCH($B106&amp;$C106,'Smelter Look-up'!$J:$J,0))</f>
        <v>#N/A</v>
      </c>
      <c r="W106" s="276"/>
      <c r="X106" s="276">
        <f t="shared" ca="1" si="10"/>
        <v>0</v>
      </c>
      <c r="Y106" s="276"/>
      <c r="Z106" s="276"/>
      <c r="AB106" s="278" t="str">
        <f t="shared" si="11"/>
        <v/>
      </c>
    </row>
    <row r="107" spans="1:28" s="277" customFormat="1" ht="20.2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9"/>
        <v/>
      </c>
      <c r="T107" s="225" t="str">
        <f ca="1">IF(B107="","",IF(ISERROR(MATCH($J107,SorP!$B$1:$B$6230,0)),"",INDIRECT("'SorP'!$A$"&amp;MATCH($J107,SorP!$B$1:$B$6230,0))))</f>
        <v/>
      </c>
      <c r="U107" s="241"/>
      <c r="V107" s="275" t="e">
        <f>IF(C107="",NA(),MATCH($B107&amp;$C107,'Smelter Look-up'!$J:$J,0))</f>
        <v>#N/A</v>
      </c>
      <c r="W107" s="276"/>
      <c r="X107" s="276">
        <f t="shared" ca="1" si="10"/>
        <v>0</v>
      </c>
      <c r="Y107" s="276"/>
      <c r="Z107" s="276"/>
      <c r="AB107" s="278" t="str">
        <f t="shared" si="11"/>
        <v/>
      </c>
    </row>
    <row r="108" spans="1:28" s="277" customFormat="1" ht="20.2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9"/>
        <v/>
      </c>
      <c r="T108" s="225" t="str">
        <f ca="1">IF(B108="","",IF(ISERROR(MATCH($J108,SorP!$B$1:$B$6230,0)),"",INDIRECT("'SorP'!$A$"&amp;MATCH($J108,SorP!$B$1:$B$6230,0))))</f>
        <v/>
      </c>
      <c r="U108" s="241"/>
      <c r="V108" s="275" t="e">
        <f>IF(C108="",NA(),MATCH($B108&amp;$C108,'Smelter Look-up'!$J:$J,0))</f>
        <v>#N/A</v>
      </c>
      <c r="W108" s="276"/>
      <c r="X108" s="276">
        <f t="shared" ca="1" si="10"/>
        <v>0</v>
      </c>
      <c r="Y108" s="276"/>
      <c r="Z108" s="276"/>
      <c r="AB108" s="278" t="str">
        <f t="shared" si="11"/>
        <v/>
      </c>
    </row>
    <row r="109" spans="1:28" s="277" customFormat="1" ht="20.2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9"/>
        <v/>
      </c>
      <c r="T109" s="225" t="str">
        <f ca="1">IF(B109="","",IF(ISERROR(MATCH($J109,SorP!$B$1:$B$6230,0)),"",INDIRECT("'SorP'!$A$"&amp;MATCH($J109,SorP!$B$1:$B$6230,0))))</f>
        <v/>
      </c>
      <c r="U109" s="241"/>
      <c r="V109" s="275" t="e">
        <f>IF(C109="",NA(),MATCH($B109&amp;$C109,'Smelter Look-up'!$J:$J,0))</f>
        <v>#N/A</v>
      </c>
      <c r="W109" s="276"/>
      <c r="X109" s="276">
        <f t="shared" ca="1" si="10"/>
        <v>0</v>
      </c>
      <c r="Y109" s="276"/>
      <c r="Z109" s="276"/>
      <c r="AB109" s="278" t="str">
        <f t="shared" si="11"/>
        <v/>
      </c>
    </row>
    <row r="110" spans="1:28" s="277" customFormat="1" ht="20.2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9"/>
        <v/>
      </c>
      <c r="T110" s="225" t="str">
        <f ca="1">IF(B110="","",IF(ISERROR(MATCH($J110,SorP!$B$1:$B$6230,0)),"",INDIRECT("'SorP'!$A$"&amp;MATCH($J110,SorP!$B$1:$B$6230,0))))</f>
        <v/>
      </c>
      <c r="U110" s="241"/>
      <c r="V110" s="275" t="e">
        <f>IF(C110="",NA(),MATCH($B110&amp;$C110,'Smelter Look-up'!$J:$J,0))</f>
        <v>#N/A</v>
      </c>
      <c r="W110" s="276"/>
      <c r="X110" s="276">
        <f t="shared" ca="1" si="10"/>
        <v>0</v>
      </c>
      <c r="Y110" s="276"/>
      <c r="Z110" s="276"/>
      <c r="AB110" s="278" t="str">
        <f t="shared" si="11"/>
        <v/>
      </c>
    </row>
    <row r="111" spans="1:28" s="277" customFormat="1" ht="20.2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9"/>
        <v/>
      </c>
      <c r="T111" s="225" t="str">
        <f ca="1">IF(B111="","",IF(ISERROR(MATCH($J111,SorP!$B$1:$B$6230,0)),"",INDIRECT("'SorP'!$A$"&amp;MATCH($J111,SorP!$B$1:$B$6230,0))))</f>
        <v/>
      </c>
      <c r="U111" s="241"/>
      <c r="V111" s="275" t="e">
        <f>IF(C111="",NA(),MATCH($B111&amp;$C111,'Smelter Look-up'!$J:$J,0))</f>
        <v>#N/A</v>
      </c>
      <c r="W111" s="276"/>
      <c r="X111" s="276">
        <f t="shared" ca="1" si="10"/>
        <v>0</v>
      </c>
      <c r="Y111" s="276"/>
      <c r="Z111" s="276"/>
      <c r="AB111" s="278" t="str">
        <f t="shared" si="11"/>
        <v/>
      </c>
    </row>
    <row r="112" spans="1:28" s="277" customFormat="1" ht="20.2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9"/>
        <v/>
      </c>
      <c r="T112" s="225" t="str">
        <f ca="1">IF(B112="","",IF(ISERROR(MATCH($J112,SorP!$B$1:$B$6230,0)),"",INDIRECT("'SorP'!$A$"&amp;MATCH($J112,SorP!$B$1:$B$6230,0))))</f>
        <v/>
      </c>
      <c r="U112" s="241"/>
      <c r="V112" s="275" t="e">
        <f>IF(C112="",NA(),MATCH($B112&amp;$C112,'Smelter Look-up'!$J:$J,0))</f>
        <v>#N/A</v>
      </c>
      <c r="W112" s="276"/>
      <c r="X112" s="276">
        <f t="shared" ca="1" si="10"/>
        <v>0</v>
      </c>
      <c r="Y112" s="276"/>
      <c r="Z112" s="276"/>
      <c r="AB112" s="278" t="str">
        <f t="shared" si="11"/>
        <v/>
      </c>
    </row>
    <row r="113" spans="1:28" s="277" customFormat="1" ht="20.2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9"/>
        <v/>
      </c>
      <c r="T113" s="225" t="str">
        <f ca="1">IF(B113="","",IF(ISERROR(MATCH($J113,SorP!$B$1:$B$6230,0)),"",INDIRECT("'SorP'!$A$"&amp;MATCH($J113,SorP!$B$1:$B$6230,0))))</f>
        <v/>
      </c>
      <c r="U113" s="241"/>
      <c r="V113" s="275" t="e">
        <f>IF(C113="",NA(),MATCH($B113&amp;$C113,'Smelter Look-up'!$J:$J,0))</f>
        <v>#N/A</v>
      </c>
      <c r="W113" s="276"/>
      <c r="X113" s="276">
        <f t="shared" ca="1" si="10"/>
        <v>0</v>
      </c>
      <c r="Y113" s="276"/>
      <c r="Z113" s="276"/>
      <c r="AB113" s="278" t="str">
        <f t="shared" si="11"/>
        <v/>
      </c>
    </row>
    <row r="114" spans="1:28" s="277" customFormat="1" ht="20.2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9"/>
        <v/>
      </c>
      <c r="T114" s="225" t="str">
        <f ca="1">IF(B114="","",IF(ISERROR(MATCH($J114,SorP!$B$1:$B$6230,0)),"",INDIRECT("'SorP'!$A$"&amp;MATCH($J114,SorP!$B$1:$B$6230,0))))</f>
        <v/>
      </c>
      <c r="U114" s="241"/>
      <c r="V114" s="275" t="e">
        <f>IF(C114="",NA(),MATCH($B114&amp;$C114,'Smelter Look-up'!$J:$J,0))</f>
        <v>#N/A</v>
      </c>
      <c r="W114" s="276"/>
      <c r="X114" s="276">
        <f t="shared" ca="1" si="10"/>
        <v>0</v>
      </c>
      <c r="Y114" s="276"/>
      <c r="Z114" s="276"/>
      <c r="AB114" s="278" t="str">
        <f t="shared" si="11"/>
        <v/>
      </c>
    </row>
    <row r="115" spans="1:28" s="277" customFormat="1" ht="20.2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9"/>
        <v/>
      </c>
      <c r="T115" s="225" t="str">
        <f ca="1">IF(B115="","",IF(ISERROR(MATCH($J115,SorP!$B$1:$B$6230,0)),"",INDIRECT("'SorP'!$A$"&amp;MATCH($J115,SorP!$B$1:$B$6230,0))))</f>
        <v/>
      </c>
      <c r="U115" s="241"/>
      <c r="V115" s="275" t="e">
        <f>IF(C115="",NA(),MATCH($B115&amp;$C115,'Smelter Look-up'!$J:$J,0))</f>
        <v>#N/A</v>
      </c>
      <c r="W115" s="276"/>
      <c r="X115" s="276">
        <f t="shared" ca="1" si="10"/>
        <v>0</v>
      </c>
      <c r="Y115" s="276"/>
      <c r="Z115" s="276"/>
      <c r="AB115" s="278" t="str">
        <f t="shared" si="11"/>
        <v/>
      </c>
    </row>
    <row r="116" spans="1:28" s="277" customFormat="1" ht="20.2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9"/>
        <v/>
      </c>
      <c r="T116" s="225" t="str">
        <f ca="1">IF(B116="","",IF(ISERROR(MATCH($J116,SorP!$B$1:$B$6230,0)),"",INDIRECT("'SorP'!$A$"&amp;MATCH($J116,SorP!$B$1:$B$6230,0))))</f>
        <v/>
      </c>
      <c r="U116" s="241"/>
      <c r="V116" s="275" t="e">
        <f>IF(C116="",NA(),MATCH($B116&amp;$C116,'Smelter Look-up'!$J:$J,0))</f>
        <v>#N/A</v>
      </c>
      <c r="W116" s="276"/>
      <c r="X116" s="276">
        <f t="shared" ca="1" si="10"/>
        <v>0</v>
      </c>
      <c r="Y116" s="276"/>
      <c r="Z116" s="276"/>
      <c r="AB116" s="278" t="str">
        <f t="shared" si="11"/>
        <v/>
      </c>
    </row>
    <row r="117" spans="1:28" s="277" customFormat="1" ht="20.2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9"/>
        <v/>
      </c>
      <c r="T117" s="225" t="str">
        <f ca="1">IF(B117="","",IF(ISERROR(MATCH($J117,SorP!$B$1:$B$6230,0)),"",INDIRECT("'SorP'!$A$"&amp;MATCH($J117,SorP!$B$1:$B$6230,0))))</f>
        <v/>
      </c>
      <c r="U117" s="241"/>
      <c r="V117" s="275" t="e">
        <f>IF(C117="",NA(),MATCH($B117&amp;$C117,'Smelter Look-up'!$J:$J,0))</f>
        <v>#N/A</v>
      </c>
      <c r="W117" s="276"/>
      <c r="X117" s="276">
        <f t="shared" ca="1" si="10"/>
        <v>0</v>
      </c>
      <c r="Y117" s="276"/>
      <c r="Z117" s="276"/>
      <c r="AB117" s="278" t="str">
        <f t="shared" si="11"/>
        <v/>
      </c>
    </row>
    <row r="118" spans="1:28" s="277" customFormat="1" ht="20.2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9"/>
        <v/>
      </c>
      <c r="T118" s="225" t="str">
        <f ca="1">IF(B118="","",IF(ISERROR(MATCH($J118,SorP!$B$1:$B$6230,0)),"",INDIRECT("'SorP'!$A$"&amp;MATCH($J118,SorP!$B$1:$B$6230,0))))</f>
        <v/>
      </c>
      <c r="U118" s="241"/>
      <c r="V118" s="275" t="e">
        <f>IF(C118="",NA(),MATCH($B118&amp;$C118,'Smelter Look-up'!$J:$J,0))</f>
        <v>#N/A</v>
      </c>
      <c r="W118" s="276"/>
      <c r="X118" s="276">
        <f t="shared" ca="1" si="10"/>
        <v>0</v>
      </c>
      <c r="Y118" s="276"/>
      <c r="Z118" s="276"/>
      <c r="AB118" s="278" t="str">
        <f t="shared" si="11"/>
        <v/>
      </c>
    </row>
    <row r="119" spans="1:28" s="277" customFormat="1" ht="20.2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9"/>
        <v/>
      </c>
      <c r="T119" s="225" t="str">
        <f ca="1">IF(B119="","",IF(ISERROR(MATCH($J119,SorP!$B$1:$B$6230,0)),"",INDIRECT("'SorP'!$A$"&amp;MATCH($J119,SorP!$B$1:$B$6230,0))))</f>
        <v/>
      </c>
      <c r="U119" s="241"/>
      <c r="V119" s="275" t="e">
        <f>IF(C119="",NA(),MATCH($B119&amp;$C119,'Smelter Look-up'!$J:$J,0))</f>
        <v>#N/A</v>
      </c>
      <c r="W119" s="276"/>
      <c r="X119" s="276">
        <f t="shared" ca="1" si="10"/>
        <v>0</v>
      </c>
      <c r="Y119" s="276"/>
      <c r="Z119" s="276"/>
      <c r="AB119" s="278" t="str">
        <f t="shared" si="11"/>
        <v/>
      </c>
    </row>
    <row r="120" spans="1:28" s="277" customFormat="1" ht="20.2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9"/>
        <v/>
      </c>
      <c r="T120" s="225" t="str">
        <f ca="1">IF(B120="","",IF(ISERROR(MATCH($J120,SorP!$B$1:$B$6230,0)),"",INDIRECT("'SorP'!$A$"&amp;MATCH($J120,SorP!$B$1:$B$6230,0))))</f>
        <v/>
      </c>
      <c r="U120" s="241"/>
      <c r="V120" s="275" t="e">
        <f>IF(C120="",NA(),MATCH($B120&amp;$C120,'Smelter Look-up'!$J:$J,0))</f>
        <v>#N/A</v>
      </c>
      <c r="W120" s="276"/>
      <c r="X120" s="276">
        <f t="shared" ca="1" si="10"/>
        <v>0</v>
      </c>
      <c r="Y120" s="276"/>
      <c r="Z120" s="276"/>
      <c r="AB120" s="278" t="str">
        <f t="shared" si="11"/>
        <v/>
      </c>
    </row>
    <row r="121" spans="1:28" s="277" customFormat="1" ht="20.2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9"/>
        <v/>
      </c>
      <c r="T121" s="225" t="str">
        <f ca="1">IF(B121="","",IF(ISERROR(MATCH($J121,SorP!$B$1:$B$6230,0)),"",INDIRECT("'SorP'!$A$"&amp;MATCH($J121,SorP!$B$1:$B$6230,0))))</f>
        <v/>
      </c>
      <c r="U121" s="241"/>
      <c r="V121" s="275" t="e">
        <f>IF(C121="",NA(),MATCH($B121&amp;$C121,'Smelter Look-up'!$J:$J,0))</f>
        <v>#N/A</v>
      </c>
      <c r="W121" s="276"/>
      <c r="X121" s="276">
        <f t="shared" ca="1" si="10"/>
        <v>0</v>
      </c>
      <c r="Y121" s="276"/>
      <c r="Z121" s="276"/>
      <c r="AB121" s="278" t="str">
        <f t="shared" si="11"/>
        <v/>
      </c>
    </row>
    <row r="122" spans="1:28" s="277" customFormat="1" ht="20.2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9"/>
        <v/>
      </c>
      <c r="T122" s="225" t="str">
        <f ca="1">IF(B122="","",IF(ISERROR(MATCH($J122,SorP!$B$1:$B$6230,0)),"",INDIRECT("'SorP'!$A$"&amp;MATCH($J122,SorP!$B$1:$B$6230,0))))</f>
        <v/>
      </c>
      <c r="U122" s="241"/>
      <c r="V122" s="275" t="e">
        <f>IF(C122="",NA(),MATCH($B122&amp;$C122,'Smelter Look-up'!$J:$J,0))</f>
        <v>#N/A</v>
      </c>
      <c r="W122" s="276"/>
      <c r="X122" s="276">
        <f t="shared" ca="1" si="10"/>
        <v>0</v>
      </c>
      <c r="Y122" s="276"/>
      <c r="Z122" s="276"/>
      <c r="AB122" s="278" t="str">
        <f t="shared" si="11"/>
        <v/>
      </c>
    </row>
    <row r="123" spans="1:28" s="277" customFormat="1" ht="20.2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9"/>
        <v/>
      </c>
      <c r="T123" s="225" t="str">
        <f ca="1">IF(B123="","",IF(ISERROR(MATCH($J123,SorP!$B$1:$B$6230,0)),"",INDIRECT("'SorP'!$A$"&amp;MATCH($J123,SorP!$B$1:$B$6230,0))))</f>
        <v/>
      </c>
      <c r="U123" s="241"/>
      <c r="V123" s="275" t="e">
        <f>IF(C123="",NA(),MATCH($B123&amp;$C123,'Smelter Look-up'!$J:$J,0))</f>
        <v>#N/A</v>
      </c>
      <c r="W123" s="276"/>
      <c r="X123" s="276">
        <f t="shared" ca="1" si="10"/>
        <v>0</v>
      </c>
      <c r="Y123" s="276"/>
      <c r="Z123" s="276"/>
      <c r="AB123" s="278" t="str">
        <f t="shared" si="11"/>
        <v/>
      </c>
    </row>
    <row r="124" spans="1:28" s="277" customFormat="1" ht="20.2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9"/>
        <v/>
      </c>
      <c r="T124" s="225" t="str">
        <f ca="1">IF(B124="","",IF(ISERROR(MATCH($J124,SorP!$B$1:$B$6230,0)),"",INDIRECT("'SorP'!$A$"&amp;MATCH($J124,SorP!$B$1:$B$6230,0))))</f>
        <v/>
      </c>
      <c r="U124" s="241"/>
      <c r="V124" s="275" t="e">
        <f>IF(C124="",NA(),MATCH($B124&amp;$C124,'Smelter Look-up'!$J:$J,0))</f>
        <v>#N/A</v>
      </c>
      <c r="W124" s="276"/>
      <c r="X124" s="276">
        <f t="shared" ca="1" si="10"/>
        <v>0</v>
      </c>
      <c r="Y124" s="276"/>
      <c r="Z124" s="276"/>
      <c r="AB124" s="278" t="str">
        <f t="shared" si="11"/>
        <v/>
      </c>
    </row>
    <row r="125" spans="1:28" s="277" customFormat="1" ht="20.2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9"/>
        <v/>
      </c>
      <c r="T125" s="225" t="str">
        <f ca="1">IF(B125="","",IF(ISERROR(MATCH($J125,SorP!$B$1:$B$6230,0)),"",INDIRECT("'SorP'!$A$"&amp;MATCH($J125,SorP!$B$1:$B$6230,0))))</f>
        <v/>
      </c>
      <c r="U125" s="241"/>
      <c r="V125" s="275" t="e">
        <f>IF(C125="",NA(),MATCH($B125&amp;$C125,'Smelter Look-up'!$J:$J,0))</f>
        <v>#N/A</v>
      </c>
      <c r="W125" s="276"/>
      <c r="X125" s="276">
        <f t="shared" ca="1" si="10"/>
        <v>0</v>
      </c>
      <c r="Y125" s="276"/>
      <c r="Z125" s="276"/>
      <c r="AB125" s="278" t="str">
        <f t="shared" si="11"/>
        <v/>
      </c>
    </row>
    <row r="126" spans="1:28" s="277" customFormat="1" ht="20.2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9"/>
        <v/>
      </c>
      <c r="T126" s="225" t="str">
        <f ca="1">IF(B126="","",IF(ISERROR(MATCH($J126,SorP!$B$1:$B$6230,0)),"",INDIRECT("'SorP'!$A$"&amp;MATCH($J126,SorP!$B$1:$B$6230,0))))</f>
        <v/>
      </c>
      <c r="U126" s="241"/>
      <c r="V126" s="275" t="e">
        <f>IF(C126="",NA(),MATCH($B126&amp;$C126,'Smelter Look-up'!$J:$J,0))</f>
        <v>#N/A</v>
      </c>
      <c r="W126" s="276"/>
      <c r="X126" s="276">
        <f t="shared" ca="1" si="10"/>
        <v>0</v>
      </c>
      <c r="Y126" s="276"/>
      <c r="Z126" s="276"/>
      <c r="AB126" s="278" t="str">
        <f t="shared" si="11"/>
        <v/>
      </c>
    </row>
    <row r="127" spans="1:28" s="277" customFormat="1" ht="20.2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9"/>
        <v/>
      </c>
      <c r="T127" s="225" t="str">
        <f ca="1">IF(B127="","",IF(ISERROR(MATCH($J127,SorP!$B$1:$B$6230,0)),"",INDIRECT("'SorP'!$A$"&amp;MATCH($J127,SorP!$B$1:$B$6230,0))))</f>
        <v/>
      </c>
      <c r="U127" s="241"/>
      <c r="V127" s="275" t="e">
        <f>IF(C127="",NA(),MATCH($B127&amp;$C127,'Smelter Look-up'!$J:$J,0))</f>
        <v>#N/A</v>
      </c>
      <c r="W127" s="276"/>
      <c r="X127" s="276">
        <f t="shared" ca="1" si="10"/>
        <v>0</v>
      </c>
      <c r="Y127" s="276"/>
      <c r="Z127" s="276"/>
      <c r="AB127" s="278" t="str">
        <f t="shared" si="11"/>
        <v/>
      </c>
    </row>
    <row r="128" spans="1:28" s="277" customFormat="1" ht="20.2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9"/>
        <v/>
      </c>
      <c r="T128" s="225" t="str">
        <f ca="1">IF(B128="","",IF(ISERROR(MATCH($J128,SorP!$B$1:$B$6230,0)),"",INDIRECT("'SorP'!$A$"&amp;MATCH($J128,SorP!$B$1:$B$6230,0))))</f>
        <v/>
      </c>
      <c r="U128" s="241"/>
      <c r="V128" s="275" t="e">
        <f>IF(C128="",NA(),MATCH($B128&amp;$C128,'Smelter Look-up'!$J:$J,0))</f>
        <v>#N/A</v>
      </c>
      <c r="W128" s="276"/>
      <c r="X128" s="276">
        <f t="shared" ca="1" si="10"/>
        <v>0</v>
      </c>
      <c r="Y128" s="276"/>
      <c r="Z128" s="276"/>
      <c r="AB128" s="278" t="str">
        <f t="shared" si="11"/>
        <v/>
      </c>
    </row>
    <row r="129" spans="1:28" s="277" customFormat="1" ht="20.2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9"/>
        <v/>
      </c>
      <c r="T129" s="225" t="str">
        <f ca="1">IF(B129="","",IF(ISERROR(MATCH($J129,SorP!$B$1:$B$6230,0)),"",INDIRECT("'SorP'!$A$"&amp;MATCH($J129,SorP!$B$1:$B$6230,0))))</f>
        <v/>
      </c>
      <c r="U129" s="241"/>
      <c r="V129" s="275" t="e">
        <f>IF(C129="",NA(),MATCH($B129&amp;$C129,'Smelter Look-up'!$J:$J,0))</f>
        <v>#N/A</v>
      </c>
      <c r="W129" s="276"/>
      <c r="X129" s="276">
        <f t="shared" ca="1" si="10"/>
        <v>0</v>
      </c>
      <c r="Y129" s="276"/>
      <c r="Z129" s="276"/>
      <c r="AB129" s="278" t="str">
        <f t="shared" si="11"/>
        <v/>
      </c>
    </row>
    <row r="130" spans="1:28" s="277" customFormat="1" ht="20.2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9"/>
        <v/>
      </c>
      <c r="T130" s="225" t="str">
        <f ca="1">IF(B130="","",IF(ISERROR(MATCH($J130,SorP!$B$1:$B$6230,0)),"",INDIRECT("'SorP'!$A$"&amp;MATCH($J130,SorP!$B$1:$B$6230,0))))</f>
        <v/>
      </c>
      <c r="U130" s="241"/>
      <c r="V130" s="275" t="e">
        <f>IF(C130="",NA(),MATCH($B130&amp;$C130,'Smelter Look-up'!$J:$J,0))</f>
        <v>#N/A</v>
      </c>
      <c r="W130" s="276"/>
      <c r="X130" s="276">
        <f t="shared" ca="1" si="10"/>
        <v>0</v>
      </c>
      <c r="Y130" s="276"/>
      <c r="Z130" s="276"/>
      <c r="AB130" s="278" t="str">
        <f t="shared" si="11"/>
        <v/>
      </c>
    </row>
    <row r="131" spans="1:28" s="277" customFormat="1" ht="20.2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9"/>
        <v/>
      </c>
      <c r="T131" s="225" t="str">
        <f ca="1">IF(B131="","",IF(ISERROR(MATCH($J131,SorP!$B$1:$B$6230,0)),"",INDIRECT("'SorP'!$A$"&amp;MATCH($J131,SorP!$B$1:$B$6230,0))))</f>
        <v/>
      </c>
      <c r="U131" s="241"/>
      <c r="V131" s="275" t="e">
        <f>IF(C131="",NA(),MATCH($B131&amp;$C131,'Smelter Look-up'!$J:$J,0))</f>
        <v>#N/A</v>
      </c>
      <c r="W131" s="276"/>
      <c r="X131" s="276">
        <f t="shared" ca="1" si="10"/>
        <v>0</v>
      </c>
      <c r="Y131" s="276"/>
      <c r="Z131" s="276"/>
      <c r="AB131" s="278" t="str">
        <f t="shared" si="11"/>
        <v/>
      </c>
    </row>
    <row r="132" spans="1:28" s="277" customFormat="1" ht="20.2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9"/>
        <v/>
      </c>
      <c r="T132" s="225" t="str">
        <f ca="1">IF(B132="","",IF(ISERROR(MATCH($J132,SorP!$B$1:$B$6230,0)),"",INDIRECT("'SorP'!$A$"&amp;MATCH($J132,SorP!$B$1:$B$6230,0))))</f>
        <v/>
      </c>
      <c r="U132" s="241"/>
      <c r="V132" s="275" t="e">
        <f>IF(C132="",NA(),MATCH($B132&amp;$C132,'Smelter Look-up'!$J:$J,0))</f>
        <v>#N/A</v>
      </c>
      <c r="W132" s="276"/>
      <c r="X132" s="276">
        <f t="shared" ca="1" si="10"/>
        <v>0</v>
      </c>
      <c r="Y132" s="276"/>
      <c r="Z132" s="276"/>
      <c r="AB132" s="278" t="str">
        <f t="shared" si="11"/>
        <v/>
      </c>
    </row>
    <row r="133" spans="1:28" s="277" customFormat="1" ht="20.2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2">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3">IF(AND(C133="Smelter not listed",OR(LEN(D133)=0,LEN(E133)=0)),1,0)</f>
        <v>0</v>
      </c>
      <c r="Y133" s="276"/>
      <c r="Z133" s="276"/>
      <c r="AB133" s="278" t="str">
        <f t="shared" ref="AB133" si="14">B133&amp;C133</f>
        <v/>
      </c>
    </row>
    <row r="134" spans="1:28" s="277" customFormat="1" ht="20.2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15">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16">IF(AND(C134="Smelter not listed",OR(LEN(D134)=0,LEN(E134)=0)),1,0)</f>
        <v>0</v>
      </c>
      <c r="Y134" s="276"/>
      <c r="Z134" s="276"/>
      <c r="AB134" s="278" t="str">
        <f t="shared" ref="AB134:AB165" si="17">B134&amp;C134</f>
        <v/>
      </c>
    </row>
    <row r="135" spans="1:28" s="277" customFormat="1" ht="20.2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15"/>
        <v/>
      </c>
      <c r="T135" s="225" t="str">
        <f ca="1">IF(B135="","",IF(ISERROR(MATCH($J135,SorP!$B$1:$B$6230,0)),"",INDIRECT("'SorP'!$A$"&amp;MATCH($J135,SorP!$B$1:$B$6230,0))))</f>
        <v/>
      </c>
      <c r="U135" s="241"/>
      <c r="V135" s="275" t="e">
        <f>IF(C135="",NA(),MATCH($B135&amp;$C135,'Smelter Look-up'!$J:$J,0))</f>
        <v>#N/A</v>
      </c>
      <c r="W135" s="276"/>
      <c r="X135" s="276">
        <f t="shared" ca="1" si="16"/>
        <v>0</v>
      </c>
      <c r="Y135" s="276"/>
      <c r="Z135" s="276"/>
      <c r="AB135" s="278" t="str">
        <f t="shared" si="17"/>
        <v/>
      </c>
    </row>
    <row r="136" spans="1:28" s="277" customFormat="1" ht="20.2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15"/>
        <v/>
      </c>
      <c r="T136" s="225" t="str">
        <f ca="1">IF(B136="","",IF(ISERROR(MATCH($J136,SorP!$B$1:$B$6230,0)),"",INDIRECT("'SorP'!$A$"&amp;MATCH($J136,SorP!$B$1:$B$6230,0))))</f>
        <v/>
      </c>
      <c r="U136" s="241"/>
      <c r="V136" s="275" t="e">
        <f>IF(C136="",NA(),MATCH($B136&amp;$C136,'Smelter Look-up'!$J:$J,0))</f>
        <v>#N/A</v>
      </c>
      <c r="W136" s="276"/>
      <c r="X136" s="276">
        <f t="shared" ca="1" si="16"/>
        <v>0</v>
      </c>
      <c r="Y136" s="276"/>
      <c r="Z136" s="276"/>
      <c r="AB136" s="278" t="str">
        <f t="shared" si="17"/>
        <v/>
      </c>
    </row>
    <row r="137" spans="1:28" s="277" customFormat="1" ht="20.2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15"/>
        <v/>
      </c>
      <c r="T137" s="225" t="str">
        <f ca="1">IF(B137="","",IF(ISERROR(MATCH($J137,SorP!$B$1:$B$6230,0)),"",INDIRECT("'SorP'!$A$"&amp;MATCH($J137,SorP!$B$1:$B$6230,0))))</f>
        <v/>
      </c>
      <c r="U137" s="241"/>
      <c r="V137" s="275" t="e">
        <f>IF(C137="",NA(),MATCH($B137&amp;$C137,'Smelter Look-up'!$J:$J,0))</f>
        <v>#N/A</v>
      </c>
      <c r="W137" s="276"/>
      <c r="X137" s="276">
        <f t="shared" ca="1" si="16"/>
        <v>0</v>
      </c>
      <c r="Y137" s="276"/>
      <c r="Z137" s="276"/>
      <c r="AB137" s="278" t="str">
        <f t="shared" si="17"/>
        <v/>
      </c>
    </row>
    <row r="138" spans="1:28" s="277" customFormat="1" ht="20.2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15"/>
        <v/>
      </c>
      <c r="T138" s="225" t="str">
        <f ca="1">IF(B138="","",IF(ISERROR(MATCH($J138,SorP!$B$1:$B$6230,0)),"",INDIRECT("'SorP'!$A$"&amp;MATCH($J138,SorP!$B$1:$B$6230,0))))</f>
        <v/>
      </c>
      <c r="U138" s="241"/>
      <c r="V138" s="275" t="e">
        <f>IF(C138="",NA(),MATCH($B138&amp;$C138,'Smelter Look-up'!$J:$J,0))</f>
        <v>#N/A</v>
      </c>
      <c r="W138" s="276"/>
      <c r="X138" s="276">
        <f t="shared" ca="1" si="16"/>
        <v>0</v>
      </c>
      <c r="Y138" s="276"/>
      <c r="Z138" s="276"/>
      <c r="AB138" s="278" t="str">
        <f t="shared" si="17"/>
        <v/>
      </c>
    </row>
    <row r="139" spans="1:28" s="277" customFormat="1" ht="20.2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15"/>
        <v/>
      </c>
      <c r="T139" s="225" t="str">
        <f ca="1">IF(B139="","",IF(ISERROR(MATCH($J139,SorP!$B$1:$B$6230,0)),"",INDIRECT("'SorP'!$A$"&amp;MATCH($J139,SorP!$B$1:$B$6230,0))))</f>
        <v/>
      </c>
      <c r="U139" s="241"/>
      <c r="V139" s="275" t="e">
        <f>IF(C139="",NA(),MATCH($B139&amp;$C139,'Smelter Look-up'!$J:$J,0))</f>
        <v>#N/A</v>
      </c>
      <c r="W139" s="276"/>
      <c r="X139" s="276">
        <f t="shared" ca="1" si="16"/>
        <v>0</v>
      </c>
      <c r="Y139" s="276"/>
      <c r="Z139" s="276"/>
      <c r="AB139" s="278" t="str">
        <f t="shared" si="17"/>
        <v/>
      </c>
    </row>
    <row r="140" spans="1:28" s="277" customFormat="1" ht="20.2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15"/>
        <v/>
      </c>
      <c r="T140" s="225" t="str">
        <f ca="1">IF(B140="","",IF(ISERROR(MATCH($J140,SorP!$B$1:$B$6230,0)),"",INDIRECT("'SorP'!$A$"&amp;MATCH($J140,SorP!$B$1:$B$6230,0))))</f>
        <v/>
      </c>
      <c r="U140" s="241"/>
      <c r="V140" s="275" t="e">
        <f>IF(C140="",NA(),MATCH($B140&amp;$C140,'Smelter Look-up'!$J:$J,0))</f>
        <v>#N/A</v>
      </c>
      <c r="W140" s="276"/>
      <c r="X140" s="276">
        <f t="shared" ca="1" si="16"/>
        <v>0</v>
      </c>
      <c r="Y140" s="276"/>
      <c r="Z140" s="276"/>
      <c r="AB140" s="278" t="str">
        <f t="shared" si="17"/>
        <v/>
      </c>
    </row>
    <row r="141" spans="1:28" s="277" customFormat="1" ht="20.2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15"/>
        <v/>
      </c>
      <c r="T141" s="225" t="str">
        <f ca="1">IF(B141="","",IF(ISERROR(MATCH($J141,SorP!$B$1:$B$6230,0)),"",INDIRECT("'SorP'!$A$"&amp;MATCH($J141,SorP!$B$1:$B$6230,0))))</f>
        <v/>
      </c>
      <c r="U141" s="241"/>
      <c r="V141" s="275" t="e">
        <f>IF(C141="",NA(),MATCH($B141&amp;$C141,'Smelter Look-up'!$J:$J,0))</f>
        <v>#N/A</v>
      </c>
      <c r="W141" s="276"/>
      <c r="X141" s="276">
        <f t="shared" ca="1" si="16"/>
        <v>0</v>
      </c>
      <c r="Y141" s="276"/>
      <c r="Z141" s="276"/>
      <c r="AB141" s="278" t="str">
        <f t="shared" si="17"/>
        <v/>
      </c>
    </row>
    <row r="142" spans="1:28" s="277" customFormat="1" ht="20.2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15"/>
        <v/>
      </c>
      <c r="T142" s="225" t="str">
        <f ca="1">IF(B142="","",IF(ISERROR(MATCH($J142,SorP!$B$1:$B$6230,0)),"",INDIRECT("'SorP'!$A$"&amp;MATCH($J142,SorP!$B$1:$B$6230,0))))</f>
        <v/>
      </c>
      <c r="U142" s="241"/>
      <c r="V142" s="275" t="e">
        <f>IF(C142="",NA(),MATCH($B142&amp;$C142,'Smelter Look-up'!$J:$J,0))</f>
        <v>#N/A</v>
      </c>
      <c r="W142" s="276"/>
      <c r="X142" s="276">
        <f t="shared" ca="1" si="16"/>
        <v>0</v>
      </c>
      <c r="Y142" s="276"/>
      <c r="Z142" s="276"/>
      <c r="AB142" s="278" t="str">
        <f t="shared" si="17"/>
        <v/>
      </c>
    </row>
    <row r="143" spans="1:28" s="277" customFormat="1" ht="20.2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15"/>
        <v/>
      </c>
      <c r="T143" s="225" t="str">
        <f ca="1">IF(B143="","",IF(ISERROR(MATCH($J143,SorP!$B$1:$B$6230,0)),"",INDIRECT("'SorP'!$A$"&amp;MATCH($J143,SorP!$B$1:$B$6230,0))))</f>
        <v/>
      </c>
      <c r="U143" s="241"/>
      <c r="V143" s="275" t="e">
        <f>IF(C143="",NA(),MATCH($B143&amp;$C143,'Smelter Look-up'!$J:$J,0))</f>
        <v>#N/A</v>
      </c>
      <c r="W143" s="276"/>
      <c r="X143" s="276">
        <f t="shared" ca="1" si="16"/>
        <v>0</v>
      </c>
      <c r="Y143" s="276"/>
      <c r="Z143" s="276"/>
      <c r="AB143" s="278" t="str">
        <f t="shared" si="17"/>
        <v/>
      </c>
    </row>
    <row r="144" spans="1:28" s="277" customFormat="1" ht="20.2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15"/>
        <v/>
      </c>
      <c r="T144" s="225" t="str">
        <f ca="1">IF(B144="","",IF(ISERROR(MATCH($J144,SorP!$B$1:$B$6230,0)),"",INDIRECT("'SorP'!$A$"&amp;MATCH($J144,SorP!$B$1:$B$6230,0))))</f>
        <v/>
      </c>
      <c r="U144" s="241"/>
      <c r="V144" s="275" t="e">
        <f>IF(C144="",NA(),MATCH($B144&amp;$C144,'Smelter Look-up'!$J:$J,0))</f>
        <v>#N/A</v>
      </c>
      <c r="W144" s="276"/>
      <c r="X144" s="276">
        <f t="shared" ca="1" si="16"/>
        <v>0</v>
      </c>
      <c r="Y144" s="276"/>
      <c r="Z144" s="276"/>
      <c r="AB144" s="278" t="str">
        <f t="shared" si="17"/>
        <v/>
      </c>
    </row>
    <row r="145" spans="1:28" s="277" customFormat="1" ht="20.2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15"/>
        <v/>
      </c>
      <c r="T145" s="225" t="str">
        <f ca="1">IF(B145="","",IF(ISERROR(MATCH($J145,SorP!$B$1:$B$6230,0)),"",INDIRECT("'SorP'!$A$"&amp;MATCH($J145,SorP!$B$1:$B$6230,0))))</f>
        <v/>
      </c>
      <c r="U145" s="241"/>
      <c r="V145" s="275" t="e">
        <f>IF(C145="",NA(),MATCH($B145&amp;$C145,'Smelter Look-up'!$J:$J,0))</f>
        <v>#N/A</v>
      </c>
      <c r="W145" s="276"/>
      <c r="X145" s="276">
        <f t="shared" ca="1" si="16"/>
        <v>0</v>
      </c>
      <c r="Y145" s="276"/>
      <c r="Z145" s="276"/>
      <c r="AB145" s="278" t="str">
        <f t="shared" si="17"/>
        <v/>
      </c>
    </row>
    <row r="146" spans="1:28" s="277" customFormat="1" ht="20.2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15"/>
        <v/>
      </c>
      <c r="T146" s="225" t="str">
        <f ca="1">IF(B146="","",IF(ISERROR(MATCH($J146,SorP!$B$1:$B$6230,0)),"",INDIRECT("'SorP'!$A$"&amp;MATCH($J146,SorP!$B$1:$B$6230,0))))</f>
        <v/>
      </c>
      <c r="U146" s="241"/>
      <c r="V146" s="275" t="e">
        <f>IF(C146="",NA(),MATCH($B146&amp;$C146,'Smelter Look-up'!$J:$J,0))</f>
        <v>#N/A</v>
      </c>
      <c r="W146" s="276"/>
      <c r="X146" s="276">
        <f t="shared" ca="1" si="16"/>
        <v>0</v>
      </c>
      <c r="Y146" s="276"/>
      <c r="Z146" s="276"/>
      <c r="AB146" s="278" t="str">
        <f t="shared" si="17"/>
        <v/>
      </c>
    </row>
    <row r="147" spans="1:28" s="277" customFormat="1" ht="20.2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15"/>
        <v/>
      </c>
      <c r="T147" s="225" t="str">
        <f ca="1">IF(B147="","",IF(ISERROR(MATCH($J147,SorP!$B$1:$B$6230,0)),"",INDIRECT("'SorP'!$A$"&amp;MATCH($J147,SorP!$B$1:$B$6230,0))))</f>
        <v/>
      </c>
      <c r="U147" s="241"/>
      <c r="V147" s="275" t="e">
        <f>IF(C147="",NA(),MATCH($B147&amp;$C147,'Smelter Look-up'!$J:$J,0))</f>
        <v>#N/A</v>
      </c>
      <c r="W147" s="276"/>
      <c r="X147" s="276">
        <f t="shared" ca="1" si="16"/>
        <v>0</v>
      </c>
      <c r="Y147" s="276"/>
      <c r="Z147" s="276"/>
      <c r="AB147" s="278" t="str">
        <f t="shared" si="17"/>
        <v/>
      </c>
    </row>
    <row r="148" spans="1:28" s="277" customFormat="1" ht="20.2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15"/>
        <v/>
      </c>
      <c r="T148" s="225" t="str">
        <f ca="1">IF(B148="","",IF(ISERROR(MATCH($J148,SorP!$B$1:$B$6230,0)),"",INDIRECT("'SorP'!$A$"&amp;MATCH($J148,SorP!$B$1:$B$6230,0))))</f>
        <v/>
      </c>
      <c r="U148" s="241"/>
      <c r="V148" s="275" t="e">
        <f>IF(C148="",NA(),MATCH($B148&amp;$C148,'Smelter Look-up'!$J:$J,0))</f>
        <v>#N/A</v>
      </c>
      <c r="W148" s="276"/>
      <c r="X148" s="276">
        <f t="shared" ca="1" si="16"/>
        <v>0</v>
      </c>
      <c r="Y148" s="276"/>
      <c r="Z148" s="276"/>
      <c r="AB148" s="278" t="str">
        <f t="shared" si="17"/>
        <v/>
      </c>
    </row>
    <row r="149" spans="1:28" s="277" customFormat="1" ht="20.2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15"/>
        <v/>
      </c>
      <c r="T149" s="225" t="str">
        <f ca="1">IF(B149="","",IF(ISERROR(MATCH($J149,SorP!$B$1:$B$6230,0)),"",INDIRECT("'SorP'!$A$"&amp;MATCH($J149,SorP!$B$1:$B$6230,0))))</f>
        <v/>
      </c>
      <c r="U149" s="241"/>
      <c r="V149" s="275" t="e">
        <f>IF(C149="",NA(),MATCH($B149&amp;$C149,'Smelter Look-up'!$J:$J,0))</f>
        <v>#N/A</v>
      </c>
      <c r="W149" s="276"/>
      <c r="X149" s="276">
        <f t="shared" ca="1" si="16"/>
        <v>0</v>
      </c>
      <c r="Y149" s="276"/>
      <c r="Z149" s="276"/>
      <c r="AB149" s="278" t="str">
        <f t="shared" si="17"/>
        <v/>
      </c>
    </row>
    <row r="150" spans="1:28" s="277" customFormat="1" ht="20.2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15"/>
        <v/>
      </c>
      <c r="T150" s="225" t="str">
        <f ca="1">IF(B150="","",IF(ISERROR(MATCH($J150,SorP!$B$1:$B$6230,0)),"",INDIRECT("'SorP'!$A$"&amp;MATCH($J150,SorP!$B$1:$B$6230,0))))</f>
        <v/>
      </c>
      <c r="U150" s="241"/>
      <c r="V150" s="275" t="e">
        <f>IF(C150="",NA(),MATCH($B150&amp;$C150,'Smelter Look-up'!$J:$J,0))</f>
        <v>#N/A</v>
      </c>
      <c r="W150" s="276"/>
      <c r="X150" s="276">
        <f t="shared" ca="1" si="16"/>
        <v>0</v>
      </c>
      <c r="Y150" s="276"/>
      <c r="Z150" s="276"/>
      <c r="AB150" s="278" t="str">
        <f t="shared" si="17"/>
        <v/>
      </c>
    </row>
    <row r="151" spans="1:28" s="277" customFormat="1" ht="20.2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15"/>
        <v/>
      </c>
      <c r="T151" s="225" t="str">
        <f ca="1">IF(B151="","",IF(ISERROR(MATCH($J151,SorP!$B$1:$B$6230,0)),"",INDIRECT("'SorP'!$A$"&amp;MATCH($J151,SorP!$B$1:$B$6230,0))))</f>
        <v/>
      </c>
      <c r="U151" s="241"/>
      <c r="V151" s="275" t="e">
        <f>IF(C151="",NA(),MATCH($B151&amp;$C151,'Smelter Look-up'!$J:$J,0))</f>
        <v>#N/A</v>
      </c>
      <c r="W151" s="276"/>
      <c r="X151" s="276">
        <f t="shared" ca="1" si="16"/>
        <v>0</v>
      </c>
      <c r="Y151" s="276"/>
      <c r="Z151" s="276"/>
      <c r="AB151" s="278" t="str">
        <f t="shared" si="17"/>
        <v/>
      </c>
    </row>
    <row r="152" spans="1:28" s="277" customFormat="1" ht="20.2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15"/>
        <v/>
      </c>
      <c r="T152" s="225" t="str">
        <f ca="1">IF(B152="","",IF(ISERROR(MATCH($J152,SorP!$B$1:$B$6230,0)),"",INDIRECT("'SorP'!$A$"&amp;MATCH($J152,SorP!$B$1:$B$6230,0))))</f>
        <v/>
      </c>
      <c r="U152" s="241"/>
      <c r="V152" s="275" t="e">
        <f>IF(C152="",NA(),MATCH($B152&amp;$C152,'Smelter Look-up'!$J:$J,0))</f>
        <v>#N/A</v>
      </c>
      <c r="W152" s="276"/>
      <c r="X152" s="276">
        <f t="shared" ca="1" si="16"/>
        <v>0</v>
      </c>
      <c r="Y152" s="276"/>
      <c r="Z152" s="276"/>
      <c r="AB152" s="278" t="str">
        <f t="shared" si="17"/>
        <v/>
      </c>
    </row>
    <row r="153" spans="1:28" s="277" customFormat="1" ht="20.2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15"/>
        <v/>
      </c>
      <c r="T153" s="225" t="str">
        <f ca="1">IF(B153="","",IF(ISERROR(MATCH($J153,SorP!$B$1:$B$6230,0)),"",INDIRECT("'SorP'!$A$"&amp;MATCH($J153,SorP!$B$1:$B$6230,0))))</f>
        <v/>
      </c>
      <c r="U153" s="241"/>
      <c r="V153" s="275" t="e">
        <f>IF(C153="",NA(),MATCH($B153&amp;$C153,'Smelter Look-up'!$J:$J,0))</f>
        <v>#N/A</v>
      </c>
      <c r="W153" s="276"/>
      <c r="X153" s="276">
        <f t="shared" ca="1" si="16"/>
        <v>0</v>
      </c>
      <c r="Y153" s="276"/>
      <c r="Z153" s="276"/>
      <c r="AB153" s="278" t="str">
        <f t="shared" si="17"/>
        <v/>
      </c>
    </row>
    <row r="154" spans="1:28" s="277" customFormat="1" ht="20.2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15"/>
        <v/>
      </c>
      <c r="T154" s="225" t="str">
        <f ca="1">IF(B154="","",IF(ISERROR(MATCH($J154,SorP!$B$1:$B$6230,0)),"",INDIRECT("'SorP'!$A$"&amp;MATCH($J154,SorP!$B$1:$B$6230,0))))</f>
        <v/>
      </c>
      <c r="U154" s="241"/>
      <c r="V154" s="275" t="e">
        <f>IF(C154="",NA(),MATCH($B154&amp;$C154,'Smelter Look-up'!$J:$J,0))</f>
        <v>#N/A</v>
      </c>
      <c r="W154" s="276"/>
      <c r="X154" s="276">
        <f t="shared" ca="1" si="16"/>
        <v>0</v>
      </c>
      <c r="Y154" s="276"/>
      <c r="Z154" s="276"/>
      <c r="AB154" s="278" t="str">
        <f t="shared" si="17"/>
        <v/>
      </c>
    </row>
    <row r="155" spans="1:28" s="277" customFormat="1" ht="20.2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15"/>
        <v/>
      </c>
      <c r="T155" s="225" t="str">
        <f ca="1">IF(B155="","",IF(ISERROR(MATCH($J155,SorP!$B$1:$B$6230,0)),"",INDIRECT("'SorP'!$A$"&amp;MATCH($J155,SorP!$B$1:$B$6230,0))))</f>
        <v/>
      </c>
      <c r="U155" s="241"/>
      <c r="V155" s="275" t="e">
        <f>IF(C155="",NA(),MATCH($B155&amp;$C155,'Smelter Look-up'!$J:$J,0))</f>
        <v>#N/A</v>
      </c>
      <c r="W155" s="276"/>
      <c r="X155" s="276">
        <f t="shared" ca="1" si="16"/>
        <v>0</v>
      </c>
      <c r="Y155" s="276"/>
      <c r="Z155" s="276"/>
      <c r="AB155" s="278" t="str">
        <f t="shared" si="17"/>
        <v/>
      </c>
    </row>
    <row r="156" spans="1:28" s="277" customFormat="1" ht="20.2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15"/>
        <v/>
      </c>
      <c r="T156" s="225" t="str">
        <f ca="1">IF(B156="","",IF(ISERROR(MATCH($J156,SorP!$B$1:$B$6230,0)),"",INDIRECT("'SorP'!$A$"&amp;MATCH($J156,SorP!$B$1:$B$6230,0))))</f>
        <v/>
      </c>
      <c r="U156" s="241"/>
      <c r="V156" s="275" t="e">
        <f>IF(C156="",NA(),MATCH($B156&amp;$C156,'Smelter Look-up'!$J:$J,0))</f>
        <v>#N/A</v>
      </c>
      <c r="W156" s="276"/>
      <c r="X156" s="276">
        <f t="shared" ca="1" si="16"/>
        <v>0</v>
      </c>
      <c r="Y156" s="276"/>
      <c r="Z156" s="276"/>
      <c r="AB156" s="278" t="str">
        <f t="shared" si="17"/>
        <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15"/>
        <v/>
      </c>
      <c r="T157" s="225" t="str">
        <f ca="1">IF(B157="","",IF(ISERROR(MATCH($J157,SorP!$B$1:$B$6230,0)),"",INDIRECT("'SorP'!$A$"&amp;MATCH($J157,SorP!$B$1:$B$6230,0))))</f>
        <v/>
      </c>
      <c r="U157" s="241"/>
      <c r="V157" s="275" t="e">
        <f>IF(C157="",NA(),MATCH($B157&amp;$C157,'Smelter Look-up'!$J:$J,0))</f>
        <v>#N/A</v>
      </c>
      <c r="W157" s="276"/>
      <c r="X157" s="276">
        <f t="shared" ca="1" si="16"/>
        <v>0</v>
      </c>
      <c r="Y157" s="276"/>
      <c r="Z157" s="276"/>
      <c r="AB157" s="278" t="str">
        <f t="shared" si="17"/>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15"/>
        <v/>
      </c>
      <c r="T158" s="225" t="str">
        <f ca="1">IF(B158="","",IF(ISERROR(MATCH($J158,SorP!$B$1:$B$6230,0)),"",INDIRECT("'SorP'!$A$"&amp;MATCH($J158,SorP!$B$1:$B$6230,0))))</f>
        <v/>
      </c>
      <c r="U158" s="241"/>
      <c r="V158" s="275" t="e">
        <f>IF(C158="",NA(),MATCH($B158&amp;$C158,'Smelter Look-up'!$J:$J,0))</f>
        <v>#N/A</v>
      </c>
      <c r="W158" s="276"/>
      <c r="X158" s="276">
        <f t="shared" ca="1" si="16"/>
        <v>0</v>
      </c>
      <c r="Y158" s="276"/>
      <c r="Z158" s="276"/>
      <c r="AB158" s="278" t="str">
        <f t="shared" si="17"/>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15"/>
        <v/>
      </c>
      <c r="T159" s="225" t="str">
        <f ca="1">IF(B159="","",IF(ISERROR(MATCH($J159,SorP!$B$1:$B$6230,0)),"",INDIRECT("'SorP'!$A$"&amp;MATCH($J159,SorP!$B$1:$B$6230,0))))</f>
        <v/>
      </c>
      <c r="U159" s="241"/>
      <c r="V159" s="275" t="e">
        <f>IF(C159="",NA(),MATCH($B159&amp;$C159,'Smelter Look-up'!$J:$J,0))</f>
        <v>#N/A</v>
      </c>
      <c r="W159" s="276"/>
      <c r="X159" s="276">
        <f t="shared" ca="1" si="16"/>
        <v>0</v>
      </c>
      <c r="Y159" s="276"/>
      <c r="Z159" s="276"/>
      <c r="AB159" s="278" t="str">
        <f t="shared" si="17"/>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15"/>
        <v/>
      </c>
      <c r="T160" s="225" t="str">
        <f ca="1">IF(B160="","",IF(ISERROR(MATCH($J160,SorP!$B$1:$B$6230,0)),"",INDIRECT("'SorP'!$A$"&amp;MATCH($J160,SorP!$B$1:$B$6230,0))))</f>
        <v/>
      </c>
      <c r="U160" s="241"/>
      <c r="V160" s="275" t="e">
        <f>IF(C160="",NA(),MATCH($B160&amp;$C160,'Smelter Look-up'!$J:$J,0))</f>
        <v>#N/A</v>
      </c>
      <c r="W160" s="276"/>
      <c r="X160" s="276">
        <f t="shared" ca="1" si="16"/>
        <v>0</v>
      </c>
      <c r="Y160" s="276"/>
      <c r="Z160" s="276"/>
      <c r="AB160" s="278" t="str">
        <f t="shared" si="17"/>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15"/>
        <v/>
      </c>
      <c r="T161" s="225" t="str">
        <f ca="1">IF(B161="","",IF(ISERROR(MATCH($J161,SorP!$B$1:$B$6230,0)),"",INDIRECT("'SorP'!$A$"&amp;MATCH($J161,SorP!$B$1:$B$6230,0))))</f>
        <v/>
      </c>
      <c r="U161" s="241"/>
      <c r="V161" s="275" t="e">
        <f>IF(C161="",NA(),MATCH($B161&amp;$C161,'Smelter Look-up'!$J:$J,0))</f>
        <v>#N/A</v>
      </c>
      <c r="W161" s="276"/>
      <c r="X161" s="276">
        <f t="shared" ca="1" si="16"/>
        <v>0</v>
      </c>
      <c r="Y161" s="276"/>
      <c r="Z161" s="276"/>
      <c r="AB161" s="278" t="str">
        <f t="shared" si="17"/>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15"/>
        <v/>
      </c>
      <c r="T162" s="225" t="str">
        <f ca="1">IF(B162="","",IF(ISERROR(MATCH($J162,SorP!$B$1:$B$6230,0)),"",INDIRECT("'SorP'!$A$"&amp;MATCH($J162,SorP!$B$1:$B$6230,0))))</f>
        <v/>
      </c>
      <c r="U162" s="241"/>
      <c r="V162" s="275" t="e">
        <f>IF(C162="",NA(),MATCH($B162&amp;$C162,'Smelter Look-up'!$J:$J,0))</f>
        <v>#N/A</v>
      </c>
      <c r="W162" s="276"/>
      <c r="X162" s="276">
        <f t="shared" ca="1" si="16"/>
        <v>0</v>
      </c>
      <c r="Y162" s="276"/>
      <c r="Z162" s="276"/>
      <c r="AB162" s="278" t="str">
        <f t="shared" si="17"/>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15"/>
        <v/>
      </c>
      <c r="T163" s="225" t="str">
        <f ca="1">IF(B163="","",IF(ISERROR(MATCH($J163,SorP!$B$1:$B$6230,0)),"",INDIRECT("'SorP'!$A$"&amp;MATCH($J163,SorP!$B$1:$B$6230,0))))</f>
        <v/>
      </c>
      <c r="U163" s="241"/>
      <c r="V163" s="275" t="e">
        <f>IF(C163="",NA(),MATCH($B163&amp;$C163,'Smelter Look-up'!$J:$J,0))</f>
        <v>#N/A</v>
      </c>
      <c r="W163" s="276"/>
      <c r="X163" s="276">
        <f t="shared" ca="1" si="16"/>
        <v>0</v>
      </c>
      <c r="Y163" s="276"/>
      <c r="Z163" s="276"/>
      <c r="AB163" s="278" t="str">
        <f t="shared" si="17"/>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15"/>
        <v/>
      </c>
      <c r="T164" s="225" t="str">
        <f ca="1">IF(B164="","",IF(ISERROR(MATCH($J164,SorP!$B$1:$B$6230,0)),"",INDIRECT("'SorP'!$A$"&amp;MATCH($J164,SorP!$B$1:$B$6230,0))))</f>
        <v/>
      </c>
      <c r="U164" s="241"/>
      <c r="V164" s="275" t="e">
        <f>IF(C164="",NA(),MATCH($B164&amp;$C164,'Smelter Look-up'!$J:$J,0))</f>
        <v>#N/A</v>
      </c>
      <c r="W164" s="276"/>
      <c r="X164" s="276">
        <f t="shared" ca="1" si="16"/>
        <v>0</v>
      </c>
      <c r="Y164" s="276"/>
      <c r="Z164" s="276"/>
      <c r="AB164" s="278" t="str">
        <f t="shared" si="17"/>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15"/>
        <v/>
      </c>
      <c r="T165" s="225" t="str">
        <f ca="1">IF(B165="","",IF(ISERROR(MATCH($J165,SorP!$B$1:$B$6230,0)),"",INDIRECT("'SorP'!$A$"&amp;MATCH($J165,SorP!$B$1:$B$6230,0))))</f>
        <v/>
      </c>
      <c r="U165" s="241"/>
      <c r="V165" s="275" t="e">
        <f>IF(C165="",NA(),MATCH($B165&amp;$C165,'Smelter Look-up'!$J:$J,0))</f>
        <v>#N/A</v>
      </c>
      <c r="W165" s="276"/>
      <c r="X165" s="276">
        <f t="shared" ca="1" si="16"/>
        <v>0</v>
      </c>
      <c r="Y165" s="276"/>
      <c r="Z165" s="276"/>
      <c r="AB165" s="278" t="str">
        <f t="shared" si="17"/>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18">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19">IF(AND(C166="Smelter not listed",OR(LEN(D166)=0,LEN(E166)=0)),1,0)</f>
        <v>0</v>
      </c>
      <c r="Y166" s="276"/>
      <c r="Z166" s="276"/>
      <c r="AB166" s="278" t="str">
        <f t="shared" ref="AB166:AB196" si="20">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18"/>
        <v/>
      </c>
      <c r="T167" s="225" t="str">
        <f ca="1">IF(B167="","",IF(ISERROR(MATCH($J167,SorP!$B$1:$B$6230,0)),"",INDIRECT("'SorP'!$A$"&amp;MATCH($J167,SorP!$B$1:$B$6230,0))))</f>
        <v/>
      </c>
      <c r="U167" s="241"/>
      <c r="V167" s="275" t="e">
        <f>IF(C167="",NA(),MATCH($B167&amp;$C167,'Smelter Look-up'!$J:$J,0))</f>
        <v>#N/A</v>
      </c>
      <c r="W167" s="276"/>
      <c r="X167" s="276">
        <f t="shared" ca="1" si="19"/>
        <v>0</v>
      </c>
      <c r="Y167" s="276"/>
      <c r="Z167" s="276"/>
      <c r="AB167" s="278" t="str">
        <f t="shared" si="20"/>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18"/>
        <v/>
      </c>
      <c r="T168" s="225" t="str">
        <f ca="1">IF(B168="","",IF(ISERROR(MATCH($J168,SorP!$B$1:$B$6230,0)),"",INDIRECT("'SorP'!$A$"&amp;MATCH($J168,SorP!$B$1:$B$6230,0))))</f>
        <v/>
      </c>
      <c r="U168" s="241"/>
      <c r="V168" s="275" t="e">
        <f>IF(C168="",NA(),MATCH($B168&amp;$C168,'Smelter Look-up'!$J:$J,0))</f>
        <v>#N/A</v>
      </c>
      <c r="W168" s="276"/>
      <c r="X168" s="276">
        <f t="shared" ca="1" si="19"/>
        <v>0</v>
      </c>
      <c r="Y168" s="276"/>
      <c r="Z168" s="276"/>
      <c r="AB168" s="278" t="str">
        <f t="shared" si="20"/>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18"/>
        <v/>
      </c>
      <c r="T169" s="225" t="str">
        <f ca="1">IF(B169="","",IF(ISERROR(MATCH($J169,SorP!$B$1:$B$6230,0)),"",INDIRECT("'SorP'!$A$"&amp;MATCH($J169,SorP!$B$1:$B$6230,0))))</f>
        <v/>
      </c>
      <c r="U169" s="241"/>
      <c r="V169" s="275" t="e">
        <f>IF(C169="",NA(),MATCH($B169&amp;$C169,'Smelter Look-up'!$J:$J,0))</f>
        <v>#N/A</v>
      </c>
      <c r="W169" s="276"/>
      <c r="X169" s="276">
        <f t="shared" ca="1" si="19"/>
        <v>0</v>
      </c>
      <c r="Y169" s="276"/>
      <c r="Z169" s="276"/>
      <c r="AB169" s="278" t="str">
        <f t="shared" si="20"/>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18"/>
        <v/>
      </c>
      <c r="T170" s="225" t="str">
        <f ca="1">IF(B170="","",IF(ISERROR(MATCH($J170,SorP!$B$1:$B$6230,0)),"",INDIRECT("'SorP'!$A$"&amp;MATCH($J170,SorP!$B$1:$B$6230,0))))</f>
        <v/>
      </c>
      <c r="U170" s="241"/>
      <c r="V170" s="275" t="e">
        <f>IF(C170="",NA(),MATCH($B170&amp;$C170,'Smelter Look-up'!$J:$J,0))</f>
        <v>#N/A</v>
      </c>
      <c r="W170" s="276"/>
      <c r="X170" s="276">
        <f t="shared" ca="1" si="19"/>
        <v>0</v>
      </c>
      <c r="Y170" s="276"/>
      <c r="Z170" s="276"/>
      <c r="AB170" s="278" t="str">
        <f t="shared" si="20"/>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18"/>
        <v/>
      </c>
      <c r="T171" s="225" t="str">
        <f ca="1">IF(B171="","",IF(ISERROR(MATCH($J171,SorP!$B$1:$B$6230,0)),"",INDIRECT("'SorP'!$A$"&amp;MATCH($J171,SorP!$B$1:$B$6230,0))))</f>
        <v/>
      </c>
      <c r="U171" s="241"/>
      <c r="V171" s="275" t="e">
        <f>IF(C171="",NA(),MATCH($B171&amp;$C171,'Smelter Look-up'!$J:$J,0))</f>
        <v>#N/A</v>
      </c>
      <c r="W171" s="276"/>
      <c r="X171" s="276">
        <f t="shared" ca="1" si="19"/>
        <v>0</v>
      </c>
      <c r="Y171" s="276"/>
      <c r="Z171" s="276"/>
      <c r="AB171" s="278" t="str">
        <f t="shared" si="20"/>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18"/>
        <v/>
      </c>
      <c r="T172" s="225" t="str">
        <f ca="1">IF(B172="","",IF(ISERROR(MATCH($J172,SorP!$B$1:$B$6230,0)),"",INDIRECT("'SorP'!$A$"&amp;MATCH($J172,SorP!$B$1:$B$6230,0))))</f>
        <v/>
      </c>
      <c r="U172" s="241"/>
      <c r="V172" s="275" t="e">
        <f>IF(C172="",NA(),MATCH($B172&amp;$C172,'Smelter Look-up'!$J:$J,0))</f>
        <v>#N/A</v>
      </c>
      <c r="W172" s="276"/>
      <c r="X172" s="276">
        <f t="shared" ca="1" si="19"/>
        <v>0</v>
      </c>
      <c r="Y172" s="276"/>
      <c r="Z172" s="276"/>
      <c r="AB172" s="278" t="str">
        <f t="shared" si="20"/>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18"/>
        <v/>
      </c>
      <c r="T173" s="225" t="str">
        <f ca="1">IF(B173="","",IF(ISERROR(MATCH($J173,SorP!$B$1:$B$6230,0)),"",INDIRECT("'SorP'!$A$"&amp;MATCH($J173,SorP!$B$1:$B$6230,0))))</f>
        <v/>
      </c>
      <c r="U173" s="241"/>
      <c r="V173" s="275" t="e">
        <f>IF(C173="",NA(),MATCH($B173&amp;$C173,'Smelter Look-up'!$J:$J,0))</f>
        <v>#N/A</v>
      </c>
      <c r="W173" s="276"/>
      <c r="X173" s="276">
        <f t="shared" ca="1" si="19"/>
        <v>0</v>
      </c>
      <c r="Y173" s="276"/>
      <c r="Z173" s="276"/>
      <c r="AB173" s="278" t="str">
        <f t="shared" si="20"/>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18"/>
        <v/>
      </c>
      <c r="T174" s="225" t="str">
        <f ca="1">IF(B174="","",IF(ISERROR(MATCH($J174,SorP!$B$1:$B$6230,0)),"",INDIRECT("'SorP'!$A$"&amp;MATCH($J174,SorP!$B$1:$B$6230,0))))</f>
        <v/>
      </c>
      <c r="U174" s="241"/>
      <c r="V174" s="275" t="e">
        <f>IF(C174="",NA(),MATCH($B174&amp;$C174,'Smelter Look-up'!$J:$J,0))</f>
        <v>#N/A</v>
      </c>
      <c r="W174" s="276"/>
      <c r="X174" s="276">
        <f t="shared" ca="1" si="19"/>
        <v>0</v>
      </c>
      <c r="Y174" s="276"/>
      <c r="Z174" s="276"/>
      <c r="AB174" s="278" t="str">
        <f t="shared" si="20"/>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18"/>
        <v/>
      </c>
      <c r="T175" s="225" t="str">
        <f ca="1">IF(B175="","",IF(ISERROR(MATCH($J175,SorP!$B$1:$B$6230,0)),"",INDIRECT("'SorP'!$A$"&amp;MATCH($J175,SorP!$B$1:$B$6230,0))))</f>
        <v/>
      </c>
      <c r="U175" s="241"/>
      <c r="V175" s="275" t="e">
        <f>IF(C175="",NA(),MATCH($B175&amp;$C175,'Smelter Look-up'!$J:$J,0))</f>
        <v>#N/A</v>
      </c>
      <c r="W175" s="276"/>
      <c r="X175" s="276">
        <f t="shared" ca="1" si="19"/>
        <v>0</v>
      </c>
      <c r="Y175" s="276"/>
      <c r="Z175" s="276"/>
      <c r="AB175" s="278" t="str">
        <f t="shared" si="20"/>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18"/>
        <v/>
      </c>
      <c r="T176" s="225" t="str">
        <f ca="1">IF(B176="","",IF(ISERROR(MATCH($J176,SorP!$B$1:$B$6230,0)),"",INDIRECT("'SorP'!$A$"&amp;MATCH($J176,SorP!$B$1:$B$6230,0))))</f>
        <v/>
      </c>
      <c r="U176" s="241"/>
      <c r="V176" s="275" t="e">
        <f>IF(C176="",NA(),MATCH($B176&amp;$C176,'Smelter Look-up'!$J:$J,0))</f>
        <v>#N/A</v>
      </c>
      <c r="W176" s="276"/>
      <c r="X176" s="276">
        <f t="shared" ca="1" si="19"/>
        <v>0</v>
      </c>
      <c r="Y176" s="276"/>
      <c r="Z176" s="276"/>
      <c r="AB176" s="278" t="str">
        <f t="shared" si="20"/>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18"/>
        <v/>
      </c>
      <c r="T177" s="225" t="str">
        <f ca="1">IF(B177="","",IF(ISERROR(MATCH($J177,SorP!$B$1:$B$6230,0)),"",INDIRECT("'SorP'!$A$"&amp;MATCH($J177,SorP!$B$1:$B$6230,0))))</f>
        <v/>
      </c>
      <c r="U177" s="241"/>
      <c r="V177" s="275" t="e">
        <f>IF(C177="",NA(),MATCH($B177&amp;$C177,'Smelter Look-up'!$J:$J,0))</f>
        <v>#N/A</v>
      </c>
      <c r="W177" s="276"/>
      <c r="X177" s="276">
        <f t="shared" ca="1" si="19"/>
        <v>0</v>
      </c>
      <c r="Y177" s="276"/>
      <c r="Z177" s="276"/>
      <c r="AB177" s="278" t="str">
        <f t="shared" si="20"/>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18"/>
        <v/>
      </c>
      <c r="T178" s="225" t="str">
        <f ca="1">IF(B178="","",IF(ISERROR(MATCH($J178,SorP!$B$1:$B$6230,0)),"",INDIRECT("'SorP'!$A$"&amp;MATCH($J178,SorP!$B$1:$B$6230,0))))</f>
        <v/>
      </c>
      <c r="U178" s="241"/>
      <c r="V178" s="275" t="e">
        <f>IF(C178="",NA(),MATCH($B178&amp;$C178,'Smelter Look-up'!$J:$J,0))</f>
        <v>#N/A</v>
      </c>
      <c r="W178" s="276"/>
      <c r="X178" s="276">
        <f t="shared" ca="1" si="19"/>
        <v>0</v>
      </c>
      <c r="Y178" s="276"/>
      <c r="Z178" s="276"/>
      <c r="AB178" s="278" t="str">
        <f t="shared" si="20"/>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18"/>
        <v/>
      </c>
      <c r="T179" s="225" t="str">
        <f ca="1">IF(B179="","",IF(ISERROR(MATCH($J179,SorP!$B$1:$B$6230,0)),"",INDIRECT("'SorP'!$A$"&amp;MATCH($J179,SorP!$B$1:$B$6230,0))))</f>
        <v/>
      </c>
      <c r="U179" s="241"/>
      <c r="V179" s="275" t="e">
        <f>IF(C179="",NA(),MATCH($B179&amp;$C179,'Smelter Look-up'!$J:$J,0))</f>
        <v>#N/A</v>
      </c>
      <c r="W179" s="276"/>
      <c r="X179" s="276">
        <f t="shared" ca="1" si="19"/>
        <v>0</v>
      </c>
      <c r="Y179" s="276"/>
      <c r="Z179" s="276"/>
      <c r="AB179" s="278" t="str">
        <f t="shared" si="20"/>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18"/>
        <v/>
      </c>
      <c r="T180" s="225" t="str">
        <f ca="1">IF(B180="","",IF(ISERROR(MATCH($J180,SorP!$B$1:$B$6230,0)),"",INDIRECT("'SorP'!$A$"&amp;MATCH($J180,SorP!$B$1:$B$6230,0))))</f>
        <v/>
      </c>
      <c r="U180" s="241"/>
      <c r="V180" s="275" t="e">
        <f>IF(C180="",NA(),MATCH($B180&amp;$C180,'Smelter Look-up'!$J:$J,0))</f>
        <v>#N/A</v>
      </c>
      <c r="W180" s="276"/>
      <c r="X180" s="276">
        <f t="shared" ca="1" si="19"/>
        <v>0</v>
      </c>
      <c r="Y180" s="276"/>
      <c r="Z180" s="276"/>
      <c r="AB180" s="278" t="str">
        <f t="shared" si="20"/>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18"/>
        <v/>
      </c>
      <c r="T181" s="225" t="str">
        <f ca="1">IF(B181="","",IF(ISERROR(MATCH($J181,SorP!$B$1:$B$6230,0)),"",INDIRECT("'SorP'!$A$"&amp;MATCH($J181,SorP!$B$1:$B$6230,0))))</f>
        <v/>
      </c>
      <c r="U181" s="241"/>
      <c r="V181" s="275" t="e">
        <f>IF(C181="",NA(),MATCH($B181&amp;$C181,'Smelter Look-up'!$J:$J,0))</f>
        <v>#N/A</v>
      </c>
      <c r="W181" s="276"/>
      <c r="X181" s="276">
        <f t="shared" ca="1" si="19"/>
        <v>0</v>
      </c>
      <c r="Y181" s="276"/>
      <c r="Z181" s="276"/>
      <c r="AB181" s="278" t="str">
        <f t="shared" si="20"/>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18"/>
        <v/>
      </c>
      <c r="T182" s="225" t="str">
        <f ca="1">IF(B182="","",IF(ISERROR(MATCH($J182,SorP!$B$1:$B$6230,0)),"",INDIRECT("'SorP'!$A$"&amp;MATCH($J182,SorP!$B$1:$B$6230,0))))</f>
        <v/>
      </c>
      <c r="U182" s="241"/>
      <c r="V182" s="275" t="e">
        <f>IF(C182="",NA(),MATCH($B182&amp;$C182,'Smelter Look-up'!$J:$J,0))</f>
        <v>#N/A</v>
      </c>
      <c r="W182" s="276"/>
      <c r="X182" s="276">
        <f t="shared" ca="1" si="19"/>
        <v>0</v>
      </c>
      <c r="Y182" s="276"/>
      <c r="Z182" s="276"/>
      <c r="AB182" s="278" t="str">
        <f t="shared" si="20"/>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18"/>
        <v/>
      </c>
      <c r="T183" s="225" t="str">
        <f ca="1">IF(B183="","",IF(ISERROR(MATCH($J183,SorP!$B$1:$B$6230,0)),"",INDIRECT("'SorP'!$A$"&amp;MATCH($J183,SorP!$B$1:$B$6230,0))))</f>
        <v/>
      </c>
      <c r="U183" s="241"/>
      <c r="V183" s="275" t="e">
        <f>IF(C183="",NA(),MATCH($B183&amp;$C183,'Smelter Look-up'!$J:$J,0))</f>
        <v>#N/A</v>
      </c>
      <c r="W183" s="276"/>
      <c r="X183" s="276">
        <f t="shared" ca="1" si="19"/>
        <v>0</v>
      </c>
      <c r="Y183" s="276"/>
      <c r="Z183" s="276"/>
      <c r="AB183" s="278" t="str">
        <f t="shared" si="20"/>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18"/>
        <v/>
      </c>
      <c r="T184" s="225" t="str">
        <f ca="1">IF(B184="","",IF(ISERROR(MATCH($J184,SorP!$B$1:$B$6230,0)),"",INDIRECT("'SorP'!$A$"&amp;MATCH($J184,SorP!$B$1:$B$6230,0))))</f>
        <v/>
      </c>
      <c r="U184" s="241"/>
      <c r="V184" s="275" t="e">
        <f>IF(C184="",NA(),MATCH($B184&amp;$C184,'Smelter Look-up'!$J:$J,0))</f>
        <v>#N/A</v>
      </c>
      <c r="W184" s="276"/>
      <c r="X184" s="276">
        <f t="shared" ca="1" si="19"/>
        <v>0</v>
      </c>
      <c r="Y184" s="276"/>
      <c r="Z184" s="276"/>
      <c r="AB184" s="278" t="str">
        <f t="shared" si="20"/>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18"/>
        <v/>
      </c>
      <c r="T185" s="225" t="str">
        <f ca="1">IF(B185="","",IF(ISERROR(MATCH($J185,SorP!$B$1:$B$6230,0)),"",INDIRECT("'SorP'!$A$"&amp;MATCH($J185,SorP!$B$1:$B$6230,0))))</f>
        <v/>
      </c>
      <c r="U185" s="241"/>
      <c r="V185" s="275" t="e">
        <f>IF(C185="",NA(),MATCH($B185&amp;$C185,'Smelter Look-up'!$J:$J,0))</f>
        <v>#N/A</v>
      </c>
      <c r="W185" s="276"/>
      <c r="X185" s="276">
        <f t="shared" ca="1" si="19"/>
        <v>0</v>
      </c>
      <c r="Y185" s="276"/>
      <c r="Z185" s="276"/>
      <c r="AB185" s="278" t="str">
        <f t="shared" si="20"/>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18"/>
        <v/>
      </c>
      <c r="T186" s="225" t="str">
        <f ca="1">IF(B186="","",IF(ISERROR(MATCH($J186,SorP!$B$1:$B$6230,0)),"",INDIRECT("'SorP'!$A$"&amp;MATCH($J186,SorP!$B$1:$B$6230,0))))</f>
        <v/>
      </c>
      <c r="U186" s="241"/>
      <c r="V186" s="275" t="e">
        <f>IF(C186="",NA(),MATCH($B186&amp;$C186,'Smelter Look-up'!$J:$J,0))</f>
        <v>#N/A</v>
      </c>
      <c r="W186" s="276"/>
      <c r="X186" s="276">
        <f t="shared" ca="1" si="19"/>
        <v>0</v>
      </c>
      <c r="Y186" s="276"/>
      <c r="Z186" s="276"/>
      <c r="AB186" s="278" t="str">
        <f t="shared" si="20"/>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18"/>
        <v/>
      </c>
      <c r="T187" s="225" t="str">
        <f ca="1">IF(B187="","",IF(ISERROR(MATCH($J187,SorP!$B$1:$B$6230,0)),"",INDIRECT("'SorP'!$A$"&amp;MATCH($J187,SorP!$B$1:$B$6230,0))))</f>
        <v/>
      </c>
      <c r="U187" s="241"/>
      <c r="V187" s="275" t="e">
        <f>IF(C187="",NA(),MATCH($B187&amp;$C187,'Smelter Look-up'!$J:$J,0))</f>
        <v>#N/A</v>
      </c>
      <c r="W187" s="276"/>
      <c r="X187" s="276">
        <f t="shared" ca="1" si="19"/>
        <v>0</v>
      </c>
      <c r="Y187" s="276"/>
      <c r="Z187" s="276"/>
      <c r="AB187" s="278" t="str">
        <f t="shared" si="20"/>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18"/>
        <v/>
      </c>
      <c r="T188" s="225" t="str">
        <f ca="1">IF(B188="","",IF(ISERROR(MATCH($J188,SorP!$B$1:$B$6230,0)),"",INDIRECT("'SorP'!$A$"&amp;MATCH($J188,SorP!$B$1:$B$6230,0))))</f>
        <v/>
      </c>
      <c r="U188" s="241"/>
      <c r="V188" s="275" t="e">
        <f>IF(C188="",NA(),MATCH($B188&amp;$C188,'Smelter Look-up'!$J:$J,0))</f>
        <v>#N/A</v>
      </c>
      <c r="W188" s="276"/>
      <c r="X188" s="276">
        <f t="shared" ca="1" si="19"/>
        <v>0</v>
      </c>
      <c r="Y188" s="276"/>
      <c r="Z188" s="276"/>
      <c r="AB188" s="278" t="str">
        <f t="shared" si="20"/>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18"/>
        <v/>
      </c>
      <c r="T189" s="225" t="str">
        <f ca="1">IF(B189="","",IF(ISERROR(MATCH($J189,SorP!$B$1:$B$6230,0)),"",INDIRECT("'SorP'!$A$"&amp;MATCH($J189,SorP!$B$1:$B$6230,0))))</f>
        <v/>
      </c>
      <c r="U189" s="241"/>
      <c r="V189" s="275" t="e">
        <f>IF(C189="",NA(),MATCH($B189&amp;$C189,'Smelter Look-up'!$J:$J,0))</f>
        <v>#N/A</v>
      </c>
      <c r="W189" s="276"/>
      <c r="X189" s="276">
        <f t="shared" ca="1" si="19"/>
        <v>0</v>
      </c>
      <c r="Y189" s="276"/>
      <c r="Z189" s="276"/>
      <c r="AB189" s="278" t="str">
        <f t="shared" si="20"/>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18"/>
        <v/>
      </c>
      <c r="T190" s="225" t="str">
        <f ca="1">IF(B190="","",IF(ISERROR(MATCH($J190,SorP!$B$1:$B$6230,0)),"",INDIRECT("'SorP'!$A$"&amp;MATCH($J190,SorP!$B$1:$B$6230,0))))</f>
        <v/>
      </c>
      <c r="U190" s="241"/>
      <c r="V190" s="275" t="e">
        <f>IF(C190="",NA(),MATCH($B190&amp;$C190,'Smelter Look-up'!$J:$J,0))</f>
        <v>#N/A</v>
      </c>
      <c r="W190" s="276"/>
      <c r="X190" s="276">
        <f t="shared" ca="1" si="19"/>
        <v>0</v>
      </c>
      <c r="Y190" s="276"/>
      <c r="Z190" s="276"/>
      <c r="AB190" s="278" t="str">
        <f t="shared" si="20"/>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18"/>
        <v/>
      </c>
      <c r="T191" s="225" t="str">
        <f ca="1">IF(B191="","",IF(ISERROR(MATCH($J191,SorP!$B$1:$B$6230,0)),"",INDIRECT("'SorP'!$A$"&amp;MATCH($J191,SorP!$B$1:$B$6230,0))))</f>
        <v/>
      </c>
      <c r="U191" s="241"/>
      <c r="V191" s="275" t="e">
        <f>IF(C191="",NA(),MATCH($B191&amp;$C191,'Smelter Look-up'!$J:$J,0))</f>
        <v>#N/A</v>
      </c>
      <c r="W191" s="276"/>
      <c r="X191" s="276">
        <f t="shared" ca="1" si="19"/>
        <v>0</v>
      </c>
      <c r="Y191" s="276"/>
      <c r="Z191" s="276"/>
      <c r="AB191" s="278" t="str">
        <f t="shared" si="20"/>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18"/>
        <v/>
      </c>
      <c r="T192" s="225" t="str">
        <f ca="1">IF(B192="","",IF(ISERROR(MATCH($J192,SorP!$B$1:$B$6230,0)),"",INDIRECT("'SorP'!$A$"&amp;MATCH($J192,SorP!$B$1:$B$6230,0))))</f>
        <v/>
      </c>
      <c r="U192" s="241"/>
      <c r="V192" s="275" t="e">
        <f>IF(C192="",NA(),MATCH($B192&amp;$C192,'Smelter Look-up'!$J:$J,0))</f>
        <v>#N/A</v>
      </c>
      <c r="W192" s="276"/>
      <c r="X192" s="276">
        <f t="shared" ca="1" si="19"/>
        <v>0</v>
      </c>
      <c r="Y192" s="276"/>
      <c r="Z192" s="276"/>
      <c r="AB192" s="278" t="str">
        <f t="shared" si="20"/>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18"/>
        <v/>
      </c>
      <c r="T193" s="225" t="str">
        <f ca="1">IF(B193="","",IF(ISERROR(MATCH($J193,SorP!$B$1:$B$6230,0)),"",INDIRECT("'SorP'!$A$"&amp;MATCH($J193,SorP!$B$1:$B$6230,0))))</f>
        <v/>
      </c>
      <c r="U193" s="241"/>
      <c r="V193" s="275" t="e">
        <f>IF(C193="",NA(),MATCH($B193&amp;$C193,'Smelter Look-up'!$J:$J,0))</f>
        <v>#N/A</v>
      </c>
      <c r="W193" s="276"/>
      <c r="X193" s="276">
        <f t="shared" ca="1" si="19"/>
        <v>0</v>
      </c>
      <c r="Y193" s="276"/>
      <c r="Z193" s="276"/>
      <c r="AB193" s="278" t="str">
        <f t="shared" si="20"/>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18"/>
        <v/>
      </c>
      <c r="T194" s="225" t="str">
        <f ca="1">IF(B194="","",IF(ISERROR(MATCH($J194,SorP!$B$1:$B$6230,0)),"",INDIRECT("'SorP'!$A$"&amp;MATCH($J194,SorP!$B$1:$B$6230,0))))</f>
        <v/>
      </c>
      <c r="U194" s="241"/>
      <c r="V194" s="275" t="e">
        <f>IF(C194="",NA(),MATCH($B194&amp;$C194,'Smelter Look-up'!$J:$J,0))</f>
        <v>#N/A</v>
      </c>
      <c r="W194" s="276"/>
      <c r="X194" s="276">
        <f t="shared" ca="1" si="19"/>
        <v>0</v>
      </c>
      <c r="Y194" s="276"/>
      <c r="Z194" s="276"/>
      <c r="AB194" s="278" t="str">
        <f t="shared" si="20"/>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18"/>
        <v/>
      </c>
      <c r="T195" s="225" t="str">
        <f ca="1">IF(B195="","",IF(ISERROR(MATCH($J195,SorP!$B$1:$B$6230,0)),"",INDIRECT("'SorP'!$A$"&amp;MATCH($J195,SorP!$B$1:$B$6230,0))))</f>
        <v/>
      </c>
      <c r="U195" s="241"/>
      <c r="V195" s="275" t="e">
        <f>IF(C195="",NA(),MATCH($B195&amp;$C195,'Smelter Look-up'!$J:$J,0))</f>
        <v>#N/A</v>
      </c>
      <c r="W195" s="276"/>
      <c r="X195" s="276">
        <f t="shared" ca="1" si="19"/>
        <v>0</v>
      </c>
      <c r="Y195" s="276"/>
      <c r="Z195" s="276"/>
      <c r="AB195" s="278" t="str">
        <f t="shared" si="20"/>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18"/>
        <v/>
      </c>
      <c r="T196" s="225" t="str">
        <f ca="1">IF(B196="","",IF(ISERROR(MATCH($J196,SorP!$B$1:$B$6230,0)),"",INDIRECT("'SorP'!$A$"&amp;MATCH($J196,SorP!$B$1:$B$6230,0))))</f>
        <v/>
      </c>
      <c r="U196" s="241"/>
      <c r="V196" s="275" t="e">
        <f>IF(C196="",NA(),MATCH($B196&amp;$C196,'Smelter Look-up'!$J:$J,0))</f>
        <v>#N/A</v>
      </c>
      <c r="W196" s="276"/>
      <c r="X196" s="276">
        <f t="shared" ca="1" si="19"/>
        <v>0</v>
      </c>
      <c r="Y196" s="276"/>
      <c r="Z196" s="276"/>
      <c r="AB196" s="278" t="str">
        <f t="shared" si="20"/>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1">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2">IF(AND(C197="Smelter not listed",OR(LEN(D197)=0,LEN(E197)=0)),1,0)</f>
        <v>0</v>
      </c>
      <c r="Y197" s="276"/>
      <c r="Z197" s="276"/>
      <c r="AB197" s="278" t="str">
        <f t="shared" ref="AB197" si="23">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24">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25">IF(AND(C198="Smelter not listed",OR(LEN(D198)=0,LEN(E198)=0)),1,0)</f>
        <v>0</v>
      </c>
      <c r="Y198" s="276"/>
      <c r="Z198" s="276"/>
      <c r="AB198" s="278" t="str">
        <f t="shared" ref="AB198:AB229" si="26">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24"/>
        <v/>
      </c>
      <c r="T199" s="225" t="str">
        <f ca="1">IF(B199="","",IF(ISERROR(MATCH($J199,SorP!$B$1:$B$6230,0)),"",INDIRECT("'SorP'!$A$"&amp;MATCH($J199,SorP!$B$1:$B$6230,0))))</f>
        <v/>
      </c>
      <c r="U199" s="241"/>
      <c r="V199" s="275" t="e">
        <f>IF(C199="",NA(),MATCH($B199&amp;$C199,'Smelter Look-up'!$J:$J,0))</f>
        <v>#N/A</v>
      </c>
      <c r="W199" s="276"/>
      <c r="X199" s="276">
        <f t="shared" ca="1" si="25"/>
        <v>0</v>
      </c>
      <c r="Y199" s="276"/>
      <c r="Z199" s="276"/>
      <c r="AB199" s="278" t="str">
        <f t="shared" si="26"/>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24"/>
        <v/>
      </c>
      <c r="T200" s="225" t="str">
        <f ca="1">IF(B200="","",IF(ISERROR(MATCH($J200,SorP!$B$1:$B$6230,0)),"",INDIRECT("'SorP'!$A$"&amp;MATCH($J200,SorP!$B$1:$B$6230,0))))</f>
        <v/>
      </c>
      <c r="U200" s="241"/>
      <c r="V200" s="275" t="e">
        <f>IF(C200="",NA(),MATCH($B200&amp;$C200,'Smelter Look-up'!$J:$J,0))</f>
        <v>#N/A</v>
      </c>
      <c r="W200" s="276"/>
      <c r="X200" s="276">
        <f t="shared" ca="1" si="25"/>
        <v>0</v>
      </c>
      <c r="Y200" s="276"/>
      <c r="Z200" s="276"/>
      <c r="AB200" s="278" t="str">
        <f t="shared" si="26"/>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24"/>
        <v/>
      </c>
      <c r="T201" s="225" t="str">
        <f ca="1">IF(B201="","",IF(ISERROR(MATCH($J201,SorP!$B$1:$B$6230,0)),"",INDIRECT("'SorP'!$A$"&amp;MATCH($J201,SorP!$B$1:$B$6230,0))))</f>
        <v/>
      </c>
      <c r="U201" s="241"/>
      <c r="V201" s="275" t="e">
        <f>IF(C201="",NA(),MATCH($B201&amp;$C201,'Smelter Look-up'!$J:$J,0))</f>
        <v>#N/A</v>
      </c>
      <c r="W201" s="276"/>
      <c r="X201" s="276">
        <f t="shared" ca="1" si="25"/>
        <v>0</v>
      </c>
      <c r="Y201" s="276"/>
      <c r="Z201" s="276"/>
      <c r="AB201" s="278" t="str">
        <f t="shared" si="26"/>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24"/>
        <v/>
      </c>
      <c r="T202" s="225" t="str">
        <f ca="1">IF(B202="","",IF(ISERROR(MATCH($J202,SorP!$B$1:$B$6230,0)),"",INDIRECT("'SorP'!$A$"&amp;MATCH($J202,SorP!$B$1:$B$6230,0))))</f>
        <v/>
      </c>
      <c r="U202" s="241"/>
      <c r="V202" s="275" t="e">
        <f>IF(C202="",NA(),MATCH($B202&amp;$C202,'Smelter Look-up'!$J:$J,0))</f>
        <v>#N/A</v>
      </c>
      <c r="W202" s="276"/>
      <c r="X202" s="276">
        <f t="shared" ca="1" si="25"/>
        <v>0</v>
      </c>
      <c r="Y202" s="276"/>
      <c r="Z202" s="276"/>
      <c r="AB202" s="278" t="str">
        <f t="shared" si="26"/>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24"/>
        <v/>
      </c>
      <c r="T203" s="225" t="str">
        <f ca="1">IF(B203="","",IF(ISERROR(MATCH($J203,SorP!$B$1:$B$6230,0)),"",INDIRECT("'SorP'!$A$"&amp;MATCH($J203,SorP!$B$1:$B$6230,0))))</f>
        <v/>
      </c>
      <c r="U203" s="241"/>
      <c r="V203" s="275" t="e">
        <f>IF(C203="",NA(),MATCH($B203&amp;$C203,'Smelter Look-up'!$J:$J,0))</f>
        <v>#N/A</v>
      </c>
      <c r="W203" s="276"/>
      <c r="X203" s="276">
        <f t="shared" ca="1" si="25"/>
        <v>0</v>
      </c>
      <c r="Y203" s="276"/>
      <c r="Z203" s="276"/>
      <c r="AB203" s="278" t="str">
        <f t="shared" si="26"/>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24"/>
        <v/>
      </c>
      <c r="T204" s="225" t="str">
        <f ca="1">IF(B204="","",IF(ISERROR(MATCH($J204,SorP!$B$1:$B$6230,0)),"",INDIRECT("'SorP'!$A$"&amp;MATCH($J204,SorP!$B$1:$B$6230,0))))</f>
        <v/>
      </c>
      <c r="U204" s="241"/>
      <c r="V204" s="275" t="e">
        <f>IF(C204="",NA(),MATCH($B204&amp;$C204,'Smelter Look-up'!$J:$J,0))</f>
        <v>#N/A</v>
      </c>
      <c r="W204" s="276"/>
      <c r="X204" s="276">
        <f t="shared" ca="1" si="25"/>
        <v>0</v>
      </c>
      <c r="Y204" s="276"/>
      <c r="Z204" s="276"/>
      <c r="AB204" s="278" t="str">
        <f t="shared" si="26"/>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24"/>
        <v/>
      </c>
      <c r="T205" s="225" t="str">
        <f ca="1">IF(B205="","",IF(ISERROR(MATCH($J205,SorP!$B$1:$B$6230,0)),"",INDIRECT("'SorP'!$A$"&amp;MATCH($J205,SorP!$B$1:$B$6230,0))))</f>
        <v/>
      </c>
      <c r="U205" s="241"/>
      <c r="V205" s="275" t="e">
        <f>IF(C205="",NA(),MATCH($B205&amp;$C205,'Smelter Look-up'!$J:$J,0))</f>
        <v>#N/A</v>
      </c>
      <c r="W205" s="276"/>
      <c r="X205" s="276">
        <f t="shared" ca="1" si="25"/>
        <v>0</v>
      </c>
      <c r="Y205" s="276"/>
      <c r="Z205" s="276"/>
      <c r="AB205" s="278" t="str">
        <f t="shared" si="26"/>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24"/>
        <v/>
      </c>
      <c r="T206" s="225" t="str">
        <f ca="1">IF(B206="","",IF(ISERROR(MATCH($J206,SorP!$B$1:$B$6230,0)),"",INDIRECT("'SorP'!$A$"&amp;MATCH($J206,SorP!$B$1:$B$6230,0))))</f>
        <v/>
      </c>
      <c r="U206" s="241"/>
      <c r="V206" s="275" t="e">
        <f>IF(C206="",NA(),MATCH($B206&amp;$C206,'Smelter Look-up'!$J:$J,0))</f>
        <v>#N/A</v>
      </c>
      <c r="W206" s="276"/>
      <c r="X206" s="276">
        <f t="shared" ca="1" si="25"/>
        <v>0</v>
      </c>
      <c r="Y206" s="276"/>
      <c r="Z206" s="276"/>
      <c r="AB206" s="278" t="str">
        <f t="shared" si="26"/>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24"/>
        <v/>
      </c>
      <c r="T207" s="225" t="str">
        <f ca="1">IF(B207="","",IF(ISERROR(MATCH($J207,SorP!$B$1:$B$6230,0)),"",INDIRECT("'SorP'!$A$"&amp;MATCH($J207,SorP!$B$1:$B$6230,0))))</f>
        <v/>
      </c>
      <c r="U207" s="241"/>
      <c r="V207" s="275" t="e">
        <f>IF(C207="",NA(),MATCH($B207&amp;$C207,'Smelter Look-up'!$J:$J,0))</f>
        <v>#N/A</v>
      </c>
      <c r="W207" s="276"/>
      <c r="X207" s="276">
        <f t="shared" ca="1" si="25"/>
        <v>0</v>
      </c>
      <c r="Y207" s="276"/>
      <c r="Z207" s="276"/>
      <c r="AB207" s="278" t="str">
        <f t="shared" si="26"/>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24"/>
        <v/>
      </c>
      <c r="T208" s="225" t="str">
        <f ca="1">IF(B208="","",IF(ISERROR(MATCH($J208,SorP!$B$1:$B$6230,0)),"",INDIRECT("'SorP'!$A$"&amp;MATCH($J208,SorP!$B$1:$B$6230,0))))</f>
        <v/>
      </c>
      <c r="U208" s="241"/>
      <c r="V208" s="275" t="e">
        <f>IF(C208="",NA(),MATCH($B208&amp;$C208,'Smelter Look-up'!$J:$J,0))</f>
        <v>#N/A</v>
      </c>
      <c r="W208" s="276"/>
      <c r="X208" s="276">
        <f t="shared" ca="1" si="25"/>
        <v>0</v>
      </c>
      <c r="Y208" s="276"/>
      <c r="Z208" s="276"/>
      <c r="AB208" s="278" t="str">
        <f t="shared" si="26"/>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24"/>
        <v/>
      </c>
      <c r="T209" s="225" t="str">
        <f ca="1">IF(B209="","",IF(ISERROR(MATCH($J209,SorP!$B$1:$B$6230,0)),"",INDIRECT("'SorP'!$A$"&amp;MATCH($J209,SorP!$B$1:$B$6230,0))))</f>
        <v/>
      </c>
      <c r="U209" s="241"/>
      <c r="V209" s="275" t="e">
        <f>IF(C209="",NA(),MATCH($B209&amp;$C209,'Smelter Look-up'!$J:$J,0))</f>
        <v>#N/A</v>
      </c>
      <c r="W209" s="276"/>
      <c r="X209" s="276">
        <f t="shared" ca="1" si="25"/>
        <v>0</v>
      </c>
      <c r="Y209" s="276"/>
      <c r="Z209" s="276"/>
      <c r="AB209" s="278" t="str">
        <f t="shared" si="26"/>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24"/>
        <v/>
      </c>
      <c r="T210" s="225" t="str">
        <f ca="1">IF(B210="","",IF(ISERROR(MATCH($J210,SorP!$B$1:$B$6230,0)),"",INDIRECT("'SorP'!$A$"&amp;MATCH($J210,SorP!$B$1:$B$6230,0))))</f>
        <v/>
      </c>
      <c r="U210" s="241"/>
      <c r="V210" s="275" t="e">
        <f>IF(C210="",NA(),MATCH($B210&amp;$C210,'Smelter Look-up'!$J:$J,0))</f>
        <v>#N/A</v>
      </c>
      <c r="W210" s="276"/>
      <c r="X210" s="276">
        <f t="shared" ca="1" si="25"/>
        <v>0</v>
      </c>
      <c r="Y210" s="276"/>
      <c r="Z210" s="276"/>
      <c r="AB210" s="278" t="str">
        <f t="shared" si="26"/>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24"/>
        <v/>
      </c>
      <c r="T211" s="225" t="str">
        <f ca="1">IF(B211="","",IF(ISERROR(MATCH($J211,SorP!$B$1:$B$6230,0)),"",INDIRECT("'SorP'!$A$"&amp;MATCH($J211,SorP!$B$1:$B$6230,0))))</f>
        <v/>
      </c>
      <c r="U211" s="241"/>
      <c r="V211" s="275" t="e">
        <f>IF(C211="",NA(),MATCH($B211&amp;$C211,'Smelter Look-up'!$J:$J,0))</f>
        <v>#N/A</v>
      </c>
      <c r="W211" s="276"/>
      <c r="X211" s="276">
        <f t="shared" ca="1" si="25"/>
        <v>0</v>
      </c>
      <c r="Y211" s="276"/>
      <c r="Z211" s="276"/>
      <c r="AB211" s="278" t="str">
        <f t="shared" si="26"/>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24"/>
        <v/>
      </c>
      <c r="T212" s="225" t="str">
        <f ca="1">IF(B212="","",IF(ISERROR(MATCH($J212,SorP!$B$1:$B$6230,0)),"",INDIRECT("'SorP'!$A$"&amp;MATCH($J212,SorP!$B$1:$B$6230,0))))</f>
        <v/>
      </c>
      <c r="U212" s="241"/>
      <c r="V212" s="275" t="e">
        <f>IF(C212="",NA(),MATCH($B212&amp;$C212,'Smelter Look-up'!$J:$J,0))</f>
        <v>#N/A</v>
      </c>
      <c r="W212" s="276"/>
      <c r="X212" s="276">
        <f t="shared" ca="1" si="25"/>
        <v>0</v>
      </c>
      <c r="Y212" s="276"/>
      <c r="Z212" s="276"/>
      <c r="AB212" s="278" t="str">
        <f t="shared" si="26"/>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24"/>
        <v/>
      </c>
      <c r="T213" s="225" t="str">
        <f ca="1">IF(B213="","",IF(ISERROR(MATCH($J213,SorP!$B$1:$B$6230,0)),"",INDIRECT("'SorP'!$A$"&amp;MATCH($J213,SorP!$B$1:$B$6230,0))))</f>
        <v/>
      </c>
      <c r="U213" s="241"/>
      <c r="V213" s="275" t="e">
        <f>IF(C213="",NA(),MATCH($B213&amp;$C213,'Smelter Look-up'!$J:$J,0))</f>
        <v>#N/A</v>
      </c>
      <c r="W213" s="276"/>
      <c r="X213" s="276">
        <f t="shared" ca="1" si="25"/>
        <v>0</v>
      </c>
      <c r="Y213" s="276"/>
      <c r="Z213" s="276"/>
      <c r="AB213" s="278" t="str">
        <f t="shared" si="26"/>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24"/>
        <v/>
      </c>
      <c r="T214" s="225" t="str">
        <f ca="1">IF(B214="","",IF(ISERROR(MATCH($J214,SorP!$B$1:$B$6230,0)),"",INDIRECT("'SorP'!$A$"&amp;MATCH($J214,SorP!$B$1:$B$6230,0))))</f>
        <v/>
      </c>
      <c r="U214" s="241"/>
      <c r="V214" s="275" t="e">
        <f>IF(C214="",NA(),MATCH($B214&amp;$C214,'Smelter Look-up'!$J:$J,0))</f>
        <v>#N/A</v>
      </c>
      <c r="W214" s="276"/>
      <c r="X214" s="276">
        <f t="shared" ca="1" si="25"/>
        <v>0</v>
      </c>
      <c r="Y214" s="276"/>
      <c r="Z214" s="276"/>
      <c r="AB214" s="278" t="str">
        <f t="shared" si="26"/>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24"/>
        <v/>
      </c>
      <c r="T215" s="225" t="str">
        <f ca="1">IF(B215="","",IF(ISERROR(MATCH($J215,SorP!$B$1:$B$6230,0)),"",INDIRECT("'SorP'!$A$"&amp;MATCH($J215,SorP!$B$1:$B$6230,0))))</f>
        <v/>
      </c>
      <c r="U215" s="241"/>
      <c r="V215" s="275" t="e">
        <f>IF(C215="",NA(),MATCH($B215&amp;$C215,'Smelter Look-up'!$J:$J,0))</f>
        <v>#N/A</v>
      </c>
      <c r="W215" s="276"/>
      <c r="X215" s="276">
        <f t="shared" ca="1" si="25"/>
        <v>0</v>
      </c>
      <c r="Y215" s="276"/>
      <c r="Z215" s="276"/>
      <c r="AB215" s="278" t="str">
        <f t="shared" si="26"/>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24"/>
        <v/>
      </c>
      <c r="T216" s="225" t="str">
        <f ca="1">IF(B216="","",IF(ISERROR(MATCH($J216,SorP!$B$1:$B$6230,0)),"",INDIRECT("'SorP'!$A$"&amp;MATCH($J216,SorP!$B$1:$B$6230,0))))</f>
        <v/>
      </c>
      <c r="U216" s="241"/>
      <c r="V216" s="275" t="e">
        <f>IF(C216="",NA(),MATCH($B216&amp;$C216,'Smelter Look-up'!$J:$J,0))</f>
        <v>#N/A</v>
      </c>
      <c r="W216" s="276"/>
      <c r="X216" s="276">
        <f t="shared" ca="1" si="25"/>
        <v>0</v>
      </c>
      <c r="Y216" s="276"/>
      <c r="Z216" s="276"/>
      <c r="AB216" s="278" t="str">
        <f t="shared" si="26"/>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24"/>
        <v/>
      </c>
      <c r="T217" s="225" t="str">
        <f ca="1">IF(B217="","",IF(ISERROR(MATCH($J217,SorP!$B$1:$B$6230,0)),"",INDIRECT("'SorP'!$A$"&amp;MATCH($J217,SorP!$B$1:$B$6230,0))))</f>
        <v/>
      </c>
      <c r="U217" s="241"/>
      <c r="V217" s="275" t="e">
        <f>IF(C217="",NA(),MATCH($B217&amp;$C217,'Smelter Look-up'!$J:$J,0))</f>
        <v>#N/A</v>
      </c>
      <c r="W217" s="276"/>
      <c r="X217" s="276">
        <f t="shared" ca="1" si="25"/>
        <v>0</v>
      </c>
      <c r="Y217" s="276"/>
      <c r="Z217" s="276"/>
      <c r="AB217" s="278" t="str">
        <f t="shared" si="26"/>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24"/>
        <v/>
      </c>
      <c r="T218" s="225" t="str">
        <f ca="1">IF(B218="","",IF(ISERROR(MATCH($J218,SorP!$B$1:$B$6230,0)),"",INDIRECT("'SorP'!$A$"&amp;MATCH($J218,SorP!$B$1:$B$6230,0))))</f>
        <v/>
      </c>
      <c r="U218" s="241"/>
      <c r="V218" s="275" t="e">
        <f>IF(C218="",NA(),MATCH($B218&amp;$C218,'Smelter Look-up'!$J:$J,0))</f>
        <v>#N/A</v>
      </c>
      <c r="W218" s="276"/>
      <c r="X218" s="276">
        <f t="shared" ca="1" si="25"/>
        <v>0</v>
      </c>
      <c r="Y218" s="276"/>
      <c r="Z218" s="276"/>
      <c r="AB218" s="278" t="str">
        <f t="shared" si="26"/>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24"/>
        <v/>
      </c>
      <c r="T219" s="225" t="str">
        <f ca="1">IF(B219="","",IF(ISERROR(MATCH($J219,SorP!$B$1:$B$6230,0)),"",INDIRECT("'SorP'!$A$"&amp;MATCH($J219,SorP!$B$1:$B$6230,0))))</f>
        <v/>
      </c>
      <c r="U219" s="241"/>
      <c r="V219" s="275" t="e">
        <f>IF(C219="",NA(),MATCH($B219&amp;$C219,'Smelter Look-up'!$J:$J,0))</f>
        <v>#N/A</v>
      </c>
      <c r="W219" s="276"/>
      <c r="X219" s="276">
        <f t="shared" ca="1" si="25"/>
        <v>0</v>
      </c>
      <c r="Y219" s="276"/>
      <c r="Z219" s="276"/>
      <c r="AB219" s="278" t="str">
        <f t="shared" si="26"/>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24"/>
        <v/>
      </c>
      <c r="T220" s="225" t="str">
        <f ca="1">IF(B220="","",IF(ISERROR(MATCH($J220,SorP!$B$1:$B$6230,0)),"",INDIRECT("'SorP'!$A$"&amp;MATCH($J220,SorP!$B$1:$B$6230,0))))</f>
        <v/>
      </c>
      <c r="U220" s="241"/>
      <c r="V220" s="275" t="e">
        <f>IF(C220="",NA(),MATCH($B220&amp;$C220,'Smelter Look-up'!$J:$J,0))</f>
        <v>#N/A</v>
      </c>
      <c r="W220" s="276"/>
      <c r="X220" s="276">
        <f t="shared" ca="1" si="25"/>
        <v>0</v>
      </c>
      <c r="Y220" s="276"/>
      <c r="Z220" s="276"/>
      <c r="AB220" s="278" t="str">
        <f t="shared" si="26"/>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24"/>
        <v/>
      </c>
      <c r="T221" s="225" t="str">
        <f ca="1">IF(B221="","",IF(ISERROR(MATCH($J221,SorP!$B$1:$B$6230,0)),"",INDIRECT("'SorP'!$A$"&amp;MATCH($J221,SorP!$B$1:$B$6230,0))))</f>
        <v/>
      </c>
      <c r="U221" s="241"/>
      <c r="V221" s="275" t="e">
        <f>IF(C221="",NA(),MATCH($B221&amp;$C221,'Smelter Look-up'!$J:$J,0))</f>
        <v>#N/A</v>
      </c>
      <c r="W221" s="276"/>
      <c r="X221" s="276">
        <f t="shared" ca="1" si="25"/>
        <v>0</v>
      </c>
      <c r="Y221" s="276"/>
      <c r="Z221" s="276"/>
      <c r="AB221" s="278" t="str">
        <f t="shared" si="26"/>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24"/>
        <v/>
      </c>
      <c r="T222" s="225" t="str">
        <f ca="1">IF(B222="","",IF(ISERROR(MATCH($J222,SorP!$B$1:$B$6230,0)),"",INDIRECT("'SorP'!$A$"&amp;MATCH($J222,SorP!$B$1:$B$6230,0))))</f>
        <v/>
      </c>
      <c r="U222" s="241"/>
      <c r="V222" s="275" t="e">
        <f>IF(C222="",NA(),MATCH($B222&amp;$C222,'Smelter Look-up'!$J:$J,0))</f>
        <v>#N/A</v>
      </c>
      <c r="W222" s="276"/>
      <c r="X222" s="276">
        <f t="shared" ca="1" si="25"/>
        <v>0</v>
      </c>
      <c r="Y222" s="276"/>
      <c r="Z222" s="276"/>
      <c r="AB222" s="278" t="str">
        <f t="shared" si="26"/>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24"/>
        <v/>
      </c>
      <c r="T223" s="225" t="str">
        <f ca="1">IF(B223="","",IF(ISERROR(MATCH($J223,SorP!$B$1:$B$6230,0)),"",INDIRECT("'SorP'!$A$"&amp;MATCH($J223,SorP!$B$1:$B$6230,0))))</f>
        <v/>
      </c>
      <c r="U223" s="241"/>
      <c r="V223" s="275" t="e">
        <f>IF(C223="",NA(),MATCH($B223&amp;$C223,'Smelter Look-up'!$J:$J,0))</f>
        <v>#N/A</v>
      </c>
      <c r="W223" s="276"/>
      <c r="X223" s="276">
        <f t="shared" ca="1" si="25"/>
        <v>0</v>
      </c>
      <c r="Y223" s="276"/>
      <c r="Z223" s="276"/>
      <c r="AB223" s="278" t="str">
        <f t="shared" si="26"/>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24"/>
        <v/>
      </c>
      <c r="T224" s="225" t="str">
        <f ca="1">IF(B224="","",IF(ISERROR(MATCH($J224,SorP!$B$1:$B$6230,0)),"",INDIRECT("'SorP'!$A$"&amp;MATCH($J224,SorP!$B$1:$B$6230,0))))</f>
        <v/>
      </c>
      <c r="U224" s="241"/>
      <c r="V224" s="275" t="e">
        <f>IF(C224="",NA(),MATCH($B224&amp;$C224,'Smelter Look-up'!$J:$J,0))</f>
        <v>#N/A</v>
      </c>
      <c r="W224" s="276"/>
      <c r="X224" s="276">
        <f t="shared" ca="1" si="25"/>
        <v>0</v>
      </c>
      <c r="Y224" s="276"/>
      <c r="Z224" s="276"/>
      <c r="AB224" s="278" t="str">
        <f t="shared" si="26"/>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24"/>
        <v/>
      </c>
      <c r="T225" s="225" t="str">
        <f ca="1">IF(B225="","",IF(ISERROR(MATCH($J225,SorP!$B$1:$B$6230,0)),"",INDIRECT("'SorP'!$A$"&amp;MATCH($J225,SorP!$B$1:$B$6230,0))))</f>
        <v/>
      </c>
      <c r="U225" s="241"/>
      <c r="V225" s="275" t="e">
        <f>IF(C225="",NA(),MATCH($B225&amp;$C225,'Smelter Look-up'!$J:$J,0))</f>
        <v>#N/A</v>
      </c>
      <c r="W225" s="276"/>
      <c r="X225" s="276">
        <f t="shared" ca="1" si="25"/>
        <v>0</v>
      </c>
      <c r="Y225" s="276"/>
      <c r="Z225" s="276"/>
      <c r="AB225" s="278" t="str">
        <f t="shared" si="26"/>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24"/>
        <v/>
      </c>
      <c r="T226" s="225" t="str">
        <f ca="1">IF(B226="","",IF(ISERROR(MATCH($J226,SorP!$B$1:$B$6230,0)),"",INDIRECT("'SorP'!$A$"&amp;MATCH($J226,SorP!$B$1:$B$6230,0))))</f>
        <v/>
      </c>
      <c r="U226" s="241"/>
      <c r="V226" s="275" t="e">
        <f>IF(C226="",NA(),MATCH($B226&amp;$C226,'Smelter Look-up'!$J:$J,0))</f>
        <v>#N/A</v>
      </c>
      <c r="W226" s="276"/>
      <c r="X226" s="276">
        <f t="shared" ca="1" si="25"/>
        <v>0</v>
      </c>
      <c r="Y226" s="276"/>
      <c r="Z226" s="276"/>
      <c r="AB226" s="278" t="str">
        <f t="shared" si="26"/>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24"/>
        <v/>
      </c>
      <c r="T227" s="225" t="str">
        <f ca="1">IF(B227="","",IF(ISERROR(MATCH($J227,SorP!$B$1:$B$6230,0)),"",INDIRECT("'SorP'!$A$"&amp;MATCH($J227,SorP!$B$1:$B$6230,0))))</f>
        <v/>
      </c>
      <c r="U227" s="241"/>
      <c r="V227" s="275" t="e">
        <f>IF(C227="",NA(),MATCH($B227&amp;$C227,'Smelter Look-up'!$J:$J,0))</f>
        <v>#N/A</v>
      </c>
      <c r="W227" s="276"/>
      <c r="X227" s="276">
        <f t="shared" ca="1" si="25"/>
        <v>0</v>
      </c>
      <c r="Y227" s="276"/>
      <c r="Z227" s="276"/>
      <c r="AB227" s="278" t="str">
        <f t="shared" si="26"/>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24"/>
        <v/>
      </c>
      <c r="T228" s="225" t="str">
        <f ca="1">IF(B228="","",IF(ISERROR(MATCH($J228,SorP!$B$1:$B$6230,0)),"",INDIRECT("'SorP'!$A$"&amp;MATCH($J228,SorP!$B$1:$B$6230,0))))</f>
        <v/>
      </c>
      <c r="U228" s="241"/>
      <c r="V228" s="275" t="e">
        <f>IF(C228="",NA(),MATCH($B228&amp;$C228,'Smelter Look-up'!$J:$J,0))</f>
        <v>#N/A</v>
      </c>
      <c r="W228" s="276"/>
      <c r="X228" s="276">
        <f t="shared" ca="1" si="25"/>
        <v>0</v>
      </c>
      <c r="Y228" s="276"/>
      <c r="Z228" s="276"/>
      <c r="AB228" s="278" t="str">
        <f t="shared" si="26"/>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24"/>
        <v/>
      </c>
      <c r="T229" s="225" t="str">
        <f ca="1">IF(B229="","",IF(ISERROR(MATCH($J229,SorP!$B$1:$B$6230,0)),"",INDIRECT("'SorP'!$A$"&amp;MATCH($J229,SorP!$B$1:$B$6230,0))))</f>
        <v/>
      </c>
      <c r="U229" s="241"/>
      <c r="V229" s="275" t="e">
        <f>IF(C229="",NA(),MATCH($B229&amp;$C229,'Smelter Look-up'!$J:$J,0))</f>
        <v>#N/A</v>
      </c>
      <c r="W229" s="276"/>
      <c r="X229" s="276">
        <f t="shared" ca="1" si="25"/>
        <v>0</v>
      </c>
      <c r="Y229" s="276"/>
      <c r="Z229" s="276"/>
      <c r="AB229" s="278" t="str">
        <f t="shared" si="26"/>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27">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28">IF(AND(C230="Smelter not listed",OR(LEN(D230)=0,LEN(E230)=0)),1,0)</f>
        <v>0</v>
      </c>
      <c r="Y230" s="276"/>
      <c r="Z230" s="276"/>
      <c r="AB230" s="278" t="str">
        <f t="shared" ref="AB230:AB260" si="29">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27"/>
        <v/>
      </c>
      <c r="T231" s="225" t="str">
        <f ca="1">IF(B231="","",IF(ISERROR(MATCH($J231,SorP!$B$1:$B$6230,0)),"",INDIRECT("'SorP'!$A$"&amp;MATCH($J231,SorP!$B$1:$B$6230,0))))</f>
        <v/>
      </c>
      <c r="U231" s="241"/>
      <c r="V231" s="275" t="e">
        <f>IF(C231="",NA(),MATCH($B231&amp;$C231,'Smelter Look-up'!$J:$J,0))</f>
        <v>#N/A</v>
      </c>
      <c r="W231" s="276"/>
      <c r="X231" s="276">
        <f t="shared" ca="1" si="28"/>
        <v>0</v>
      </c>
      <c r="Y231" s="276"/>
      <c r="Z231" s="276"/>
      <c r="AB231" s="278" t="str">
        <f t="shared" si="29"/>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27"/>
        <v/>
      </c>
      <c r="T232" s="225" t="str">
        <f ca="1">IF(B232="","",IF(ISERROR(MATCH($J232,SorP!$B$1:$B$6230,0)),"",INDIRECT("'SorP'!$A$"&amp;MATCH($J232,SorP!$B$1:$B$6230,0))))</f>
        <v/>
      </c>
      <c r="U232" s="241"/>
      <c r="V232" s="275" t="e">
        <f>IF(C232="",NA(),MATCH($B232&amp;$C232,'Smelter Look-up'!$J:$J,0))</f>
        <v>#N/A</v>
      </c>
      <c r="W232" s="276"/>
      <c r="X232" s="276">
        <f t="shared" ca="1" si="28"/>
        <v>0</v>
      </c>
      <c r="Y232" s="276"/>
      <c r="Z232" s="276"/>
      <c r="AB232" s="278" t="str">
        <f t="shared" si="29"/>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27"/>
        <v/>
      </c>
      <c r="T233" s="225" t="str">
        <f ca="1">IF(B233="","",IF(ISERROR(MATCH($J233,SorP!$B$1:$B$6230,0)),"",INDIRECT("'SorP'!$A$"&amp;MATCH($J233,SorP!$B$1:$B$6230,0))))</f>
        <v/>
      </c>
      <c r="U233" s="241"/>
      <c r="V233" s="275" t="e">
        <f>IF(C233="",NA(),MATCH($B233&amp;$C233,'Smelter Look-up'!$J:$J,0))</f>
        <v>#N/A</v>
      </c>
      <c r="W233" s="276"/>
      <c r="X233" s="276">
        <f t="shared" ca="1" si="28"/>
        <v>0</v>
      </c>
      <c r="Y233" s="276"/>
      <c r="Z233" s="276"/>
      <c r="AB233" s="278" t="str">
        <f t="shared" si="29"/>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27"/>
        <v/>
      </c>
      <c r="T234" s="225" t="str">
        <f ca="1">IF(B234="","",IF(ISERROR(MATCH($J234,SorP!$B$1:$B$6230,0)),"",INDIRECT("'SorP'!$A$"&amp;MATCH($J234,SorP!$B$1:$B$6230,0))))</f>
        <v/>
      </c>
      <c r="U234" s="241"/>
      <c r="V234" s="275" t="e">
        <f>IF(C234="",NA(),MATCH($B234&amp;$C234,'Smelter Look-up'!$J:$J,0))</f>
        <v>#N/A</v>
      </c>
      <c r="W234" s="276"/>
      <c r="X234" s="276">
        <f t="shared" ca="1" si="28"/>
        <v>0</v>
      </c>
      <c r="Y234" s="276"/>
      <c r="Z234" s="276"/>
      <c r="AB234" s="278" t="str">
        <f t="shared" si="29"/>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27"/>
        <v/>
      </c>
      <c r="T235" s="225" t="str">
        <f ca="1">IF(B235="","",IF(ISERROR(MATCH($J235,SorP!$B$1:$B$6230,0)),"",INDIRECT("'SorP'!$A$"&amp;MATCH($J235,SorP!$B$1:$B$6230,0))))</f>
        <v/>
      </c>
      <c r="U235" s="241"/>
      <c r="V235" s="275" t="e">
        <f>IF(C235="",NA(),MATCH($B235&amp;$C235,'Smelter Look-up'!$J:$J,0))</f>
        <v>#N/A</v>
      </c>
      <c r="W235" s="276"/>
      <c r="X235" s="276">
        <f t="shared" ca="1" si="28"/>
        <v>0</v>
      </c>
      <c r="Y235" s="276"/>
      <c r="Z235" s="276"/>
      <c r="AB235" s="278" t="str">
        <f t="shared" si="29"/>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27"/>
        <v/>
      </c>
      <c r="T236" s="225" t="str">
        <f ca="1">IF(B236="","",IF(ISERROR(MATCH($J236,SorP!$B$1:$B$6230,0)),"",INDIRECT("'SorP'!$A$"&amp;MATCH($J236,SorP!$B$1:$B$6230,0))))</f>
        <v/>
      </c>
      <c r="U236" s="241"/>
      <c r="V236" s="275" t="e">
        <f>IF(C236="",NA(),MATCH($B236&amp;$C236,'Smelter Look-up'!$J:$J,0))</f>
        <v>#N/A</v>
      </c>
      <c r="W236" s="276"/>
      <c r="X236" s="276">
        <f t="shared" ca="1" si="28"/>
        <v>0</v>
      </c>
      <c r="Y236" s="276"/>
      <c r="Z236" s="276"/>
      <c r="AB236" s="278" t="str">
        <f t="shared" si="29"/>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27"/>
        <v/>
      </c>
      <c r="T237" s="225" t="str">
        <f ca="1">IF(B237="","",IF(ISERROR(MATCH($J237,SorP!$B$1:$B$6230,0)),"",INDIRECT("'SorP'!$A$"&amp;MATCH($J237,SorP!$B$1:$B$6230,0))))</f>
        <v/>
      </c>
      <c r="U237" s="241"/>
      <c r="V237" s="275" t="e">
        <f>IF(C237="",NA(),MATCH($B237&amp;$C237,'Smelter Look-up'!$J:$J,0))</f>
        <v>#N/A</v>
      </c>
      <c r="W237" s="276"/>
      <c r="X237" s="276">
        <f t="shared" ca="1" si="28"/>
        <v>0</v>
      </c>
      <c r="Y237" s="276"/>
      <c r="Z237" s="276"/>
      <c r="AB237" s="278" t="str">
        <f t="shared" si="29"/>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27"/>
        <v/>
      </c>
      <c r="T238" s="225" t="str">
        <f ca="1">IF(B238="","",IF(ISERROR(MATCH($J238,SorP!$B$1:$B$6230,0)),"",INDIRECT("'SorP'!$A$"&amp;MATCH($J238,SorP!$B$1:$B$6230,0))))</f>
        <v/>
      </c>
      <c r="U238" s="241"/>
      <c r="V238" s="275" t="e">
        <f>IF(C238="",NA(),MATCH($B238&amp;$C238,'Smelter Look-up'!$J:$J,0))</f>
        <v>#N/A</v>
      </c>
      <c r="W238" s="276"/>
      <c r="X238" s="276">
        <f t="shared" ca="1" si="28"/>
        <v>0</v>
      </c>
      <c r="Y238" s="276"/>
      <c r="Z238" s="276"/>
      <c r="AB238" s="278" t="str">
        <f t="shared" si="29"/>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27"/>
        <v/>
      </c>
      <c r="T239" s="225" t="str">
        <f ca="1">IF(B239="","",IF(ISERROR(MATCH($J239,SorP!$B$1:$B$6230,0)),"",INDIRECT("'SorP'!$A$"&amp;MATCH($J239,SorP!$B$1:$B$6230,0))))</f>
        <v/>
      </c>
      <c r="U239" s="241"/>
      <c r="V239" s="275" t="e">
        <f>IF(C239="",NA(),MATCH($B239&amp;$C239,'Smelter Look-up'!$J:$J,0))</f>
        <v>#N/A</v>
      </c>
      <c r="W239" s="276"/>
      <c r="X239" s="276">
        <f t="shared" ca="1" si="28"/>
        <v>0</v>
      </c>
      <c r="Y239" s="276"/>
      <c r="Z239" s="276"/>
      <c r="AB239" s="278" t="str">
        <f t="shared" si="29"/>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27"/>
        <v/>
      </c>
      <c r="T240" s="225" t="str">
        <f ca="1">IF(B240="","",IF(ISERROR(MATCH($J240,SorP!$B$1:$B$6230,0)),"",INDIRECT("'SorP'!$A$"&amp;MATCH($J240,SorP!$B$1:$B$6230,0))))</f>
        <v/>
      </c>
      <c r="U240" s="241"/>
      <c r="V240" s="275" t="e">
        <f>IF(C240="",NA(),MATCH($B240&amp;$C240,'Smelter Look-up'!$J:$J,0))</f>
        <v>#N/A</v>
      </c>
      <c r="W240" s="276"/>
      <c r="X240" s="276">
        <f t="shared" ca="1" si="28"/>
        <v>0</v>
      </c>
      <c r="Y240" s="276"/>
      <c r="Z240" s="276"/>
      <c r="AB240" s="278" t="str">
        <f t="shared" si="29"/>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27"/>
        <v/>
      </c>
      <c r="T241" s="225" t="str">
        <f ca="1">IF(B241="","",IF(ISERROR(MATCH($J241,SorP!$B$1:$B$6230,0)),"",INDIRECT("'SorP'!$A$"&amp;MATCH($J241,SorP!$B$1:$B$6230,0))))</f>
        <v/>
      </c>
      <c r="U241" s="241"/>
      <c r="V241" s="275" t="e">
        <f>IF(C241="",NA(),MATCH($B241&amp;$C241,'Smelter Look-up'!$J:$J,0))</f>
        <v>#N/A</v>
      </c>
      <c r="W241" s="276"/>
      <c r="X241" s="276">
        <f t="shared" ca="1" si="28"/>
        <v>0</v>
      </c>
      <c r="Y241" s="276"/>
      <c r="Z241" s="276"/>
      <c r="AB241" s="278" t="str">
        <f t="shared" si="29"/>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27"/>
        <v/>
      </c>
      <c r="T242" s="225" t="str">
        <f ca="1">IF(B242="","",IF(ISERROR(MATCH($J242,SorP!$B$1:$B$6230,0)),"",INDIRECT("'SorP'!$A$"&amp;MATCH($J242,SorP!$B$1:$B$6230,0))))</f>
        <v/>
      </c>
      <c r="U242" s="241"/>
      <c r="V242" s="275" t="e">
        <f>IF(C242="",NA(),MATCH($B242&amp;$C242,'Smelter Look-up'!$J:$J,0))</f>
        <v>#N/A</v>
      </c>
      <c r="W242" s="276"/>
      <c r="X242" s="276">
        <f t="shared" ca="1" si="28"/>
        <v>0</v>
      </c>
      <c r="Y242" s="276"/>
      <c r="Z242" s="276"/>
      <c r="AB242" s="278" t="str">
        <f t="shared" si="29"/>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27"/>
        <v/>
      </c>
      <c r="T243" s="225" t="str">
        <f ca="1">IF(B243="","",IF(ISERROR(MATCH($J243,SorP!$B$1:$B$6230,0)),"",INDIRECT("'SorP'!$A$"&amp;MATCH($J243,SorP!$B$1:$B$6230,0))))</f>
        <v/>
      </c>
      <c r="U243" s="241"/>
      <c r="V243" s="275" t="e">
        <f>IF(C243="",NA(),MATCH($B243&amp;$C243,'Smelter Look-up'!$J:$J,0))</f>
        <v>#N/A</v>
      </c>
      <c r="W243" s="276"/>
      <c r="X243" s="276">
        <f t="shared" ca="1" si="28"/>
        <v>0</v>
      </c>
      <c r="Y243" s="276"/>
      <c r="Z243" s="276"/>
      <c r="AB243" s="278" t="str">
        <f t="shared" si="29"/>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27"/>
        <v/>
      </c>
      <c r="T244" s="225" t="str">
        <f ca="1">IF(B244="","",IF(ISERROR(MATCH($J244,SorP!$B$1:$B$6230,0)),"",INDIRECT("'SorP'!$A$"&amp;MATCH($J244,SorP!$B$1:$B$6230,0))))</f>
        <v/>
      </c>
      <c r="U244" s="241"/>
      <c r="V244" s="275" t="e">
        <f>IF(C244="",NA(),MATCH($B244&amp;$C244,'Smelter Look-up'!$J:$J,0))</f>
        <v>#N/A</v>
      </c>
      <c r="W244" s="276"/>
      <c r="X244" s="276">
        <f t="shared" ca="1" si="28"/>
        <v>0</v>
      </c>
      <c r="Y244" s="276"/>
      <c r="Z244" s="276"/>
      <c r="AB244" s="278" t="str">
        <f t="shared" si="29"/>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27"/>
        <v/>
      </c>
      <c r="T245" s="225" t="str">
        <f ca="1">IF(B245="","",IF(ISERROR(MATCH($J245,SorP!$B$1:$B$6230,0)),"",INDIRECT("'SorP'!$A$"&amp;MATCH($J245,SorP!$B$1:$B$6230,0))))</f>
        <v/>
      </c>
      <c r="U245" s="241"/>
      <c r="V245" s="275" t="e">
        <f>IF(C245="",NA(),MATCH($B245&amp;$C245,'Smelter Look-up'!$J:$J,0))</f>
        <v>#N/A</v>
      </c>
      <c r="W245" s="276"/>
      <c r="X245" s="276">
        <f t="shared" ca="1" si="28"/>
        <v>0</v>
      </c>
      <c r="Y245" s="276"/>
      <c r="Z245" s="276"/>
      <c r="AB245" s="278" t="str">
        <f t="shared" si="29"/>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27"/>
        <v/>
      </c>
      <c r="T246" s="225" t="str">
        <f ca="1">IF(B246="","",IF(ISERROR(MATCH($J246,SorP!$B$1:$B$6230,0)),"",INDIRECT("'SorP'!$A$"&amp;MATCH($J246,SorP!$B$1:$B$6230,0))))</f>
        <v/>
      </c>
      <c r="U246" s="241"/>
      <c r="V246" s="275" t="e">
        <f>IF(C246="",NA(),MATCH($B246&amp;$C246,'Smelter Look-up'!$J:$J,0))</f>
        <v>#N/A</v>
      </c>
      <c r="W246" s="276"/>
      <c r="X246" s="276">
        <f t="shared" ca="1" si="28"/>
        <v>0</v>
      </c>
      <c r="Y246" s="276"/>
      <c r="Z246" s="276"/>
      <c r="AB246" s="278" t="str">
        <f t="shared" si="29"/>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27"/>
        <v/>
      </c>
      <c r="T247" s="225" t="str">
        <f ca="1">IF(B247="","",IF(ISERROR(MATCH($J247,SorP!$B$1:$B$6230,0)),"",INDIRECT("'SorP'!$A$"&amp;MATCH($J247,SorP!$B$1:$B$6230,0))))</f>
        <v/>
      </c>
      <c r="U247" s="241"/>
      <c r="V247" s="275" t="e">
        <f>IF(C247="",NA(),MATCH($B247&amp;$C247,'Smelter Look-up'!$J:$J,0))</f>
        <v>#N/A</v>
      </c>
      <c r="W247" s="276"/>
      <c r="X247" s="276">
        <f t="shared" ca="1" si="28"/>
        <v>0</v>
      </c>
      <c r="Y247" s="276"/>
      <c r="Z247" s="276"/>
      <c r="AB247" s="278" t="str">
        <f t="shared" si="29"/>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27"/>
        <v/>
      </c>
      <c r="T248" s="225" t="str">
        <f ca="1">IF(B248="","",IF(ISERROR(MATCH($J248,SorP!$B$1:$B$6230,0)),"",INDIRECT("'SorP'!$A$"&amp;MATCH($J248,SorP!$B$1:$B$6230,0))))</f>
        <v/>
      </c>
      <c r="U248" s="241"/>
      <c r="V248" s="275" t="e">
        <f>IF(C248="",NA(),MATCH($B248&amp;$C248,'Smelter Look-up'!$J:$J,0))</f>
        <v>#N/A</v>
      </c>
      <c r="W248" s="276"/>
      <c r="X248" s="276">
        <f t="shared" ca="1" si="28"/>
        <v>0</v>
      </c>
      <c r="Y248" s="276"/>
      <c r="Z248" s="276"/>
      <c r="AB248" s="278" t="str">
        <f t="shared" si="29"/>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27"/>
        <v/>
      </c>
      <c r="T249" s="225" t="str">
        <f ca="1">IF(B249="","",IF(ISERROR(MATCH($J249,SorP!$B$1:$B$6230,0)),"",INDIRECT("'SorP'!$A$"&amp;MATCH($J249,SorP!$B$1:$B$6230,0))))</f>
        <v/>
      </c>
      <c r="U249" s="241"/>
      <c r="V249" s="275" t="e">
        <f>IF(C249="",NA(),MATCH($B249&amp;$C249,'Smelter Look-up'!$J:$J,0))</f>
        <v>#N/A</v>
      </c>
      <c r="W249" s="276"/>
      <c r="X249" s="276">
        <f t="shared" ca="1" si="28"/>
        <v>0</v>
      </c>
      <c r="Y249" s="276"/>
      <c r="Z249" s="276"/>
      <c r="AB249" s="278" t="str">
        <f t="shared" si="29"/>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27"/>
        <v/>
      </c>
      <c r="T250" s="225" t="str">
        <f ca="1">IF(B250="","",IF(ISERROR(MATCH($J250,SorP!$B$1:$B$6230,0)),"",INDIRECT("'SorP'!$A$"&amp;MATCH($J250,SorP!$B$1:$B$6230,0))))</f>
        <v/>
      </c>
      <c r="U250" s="241"/>
      <c r="V250" s="275" t="e">
        <f>IF(C250="",NA(),MATCH($B250&amp;$C250,'Smelter Look-up'!$J:$J,0))</f>
        <v>#N/A</v>
      </c>
      <c r="W250" s="276"/>
      <c r="X250" s="276">
        <f t="shared" ca="1" si="28"/>
        <v>0</v>
      </c>
      <c r="Y250" s="276"/>
      <c r="Z250" s="276"/>
      <c r="AB250" s="278" t="str">
        <f t="shared" si="29"/>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27"/>
        <v/>
      </c>
      <c r="T251" s="225" t="str">
        <f ca="1">IF(B251="","",IF(ISERROR(MATCH($J251,SorP!$B$1:$B$6230,0)),"",INDIRECT("'SorP'!$A$"&amp;MATCH($J251,SorP!$B$1:$B$6230,0))))</f>
        <v/>
      </c>
      <c r="U251" s="241"/>
      <c r="V251" s="275" t="e">
        <f>IF(C251="",NA(),MATCH($B251&amp;$C251,'Smelter Look-up'!$J:$J,0))</f>
        <v>#N/A</v>
      </c>
      <c r="W251" s="276"/>
      <c r="X251" s="276">
        <f t="shared" ca="1" si="28"/>
        <v>0</v>
      </c>
      <c r="Y251" s="276"/>
      <c r="Z251" s="276"/>
      <c r="AB251" s="278" t="str">
        <f t="shared" si="29"/>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27"/>
        <v/>
      </c>
      <c r="T252" s="225" t="str">
        <f ca="1">IF(B252="","",IF(ISERROR(MATCH($J252,SorP!$B$1:$B$6230,0)),"",INDIRECT("'SorP'!$A$"&amp;MATCH($J252,SorP!$B$1:$B$6230,0))))</f>
        <v/>
      </c>
      <c r="U252" s="241"/>
      <c r="V252" s="275" t="e">
        <f>IF(C252="",NA(),MATCH($B252&amp;$C252,'Smelter Look-up'!$J:$J,0))</f>
        <v>#N/A</v>
      </c>
      <c r="W252" s="276"/>
      <c r="X252" s="276">
        <f t="shared" ca="1" si="28"/>
        <v>0</v>
      </c>
      <c r="Y252" s="276"/>
      <c r="Z252" s="276"/>
      <c r="AB252" s="278" t="str">
        <f t="shared" si="29"/>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27"/>
        <v/>
      </c>
      <c r="T253" s="225" t="str">
        <f ca="1">IF(B253="","",IF(ISERROR(MATCH($J253,SorP!$B$1:$B$6230,0)),"",INDIRECT("'SorP'!$A$"&amp;MATCH($J253,SorP!$B$1:$B$6230,0))))</f>
        <v/>
      </c>
      <c r="U253" s="241"/>
      <c r="V253" s="275" t="e">
        <f>IF(C253="",NA(),MATCH($B253&amp;$C253,'Smelter Look-up'!$J:$J,0))</f>
        <v>#N/A</v>
      </c>
      <c r="W253" s="276"/>
      <c r="X253" s="276">
        <f t="shared" ca="1" si="28"/>
        <v>0</v>
      </c>
      <c r="Y253" s="276"/>
      <c r="Z253" s="276"/>
      <c r="AB253" s="278" t="str">
        <f t="shared" si="29"/>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27"/>
        <v/>
      </c>
      <c r="T254" s="225" t="str">
        <f ca="1">IF(B254="","",IF(ISERROR(MATCH($J254,SorP!$B$1:$B$6230,0)),"",INDIRECT("'SorP'!$A$"&amp;MATCH($J254,SorP!$B$1:$B$6230,0))))</f>
        <v/>
      </c>
      <c r="U254" s="241"/>
      <c r="V254" s="275" t="e">
        <f>IF(C254="",NA(),MATCH($B254&amp;$C254,'Smelter Look-up'!$J:$J,0))</f>
        <v>#N/A</v>
      </c>
      <c r="W254" s="276"/>
      <c r="X254" s="276">
        <f t="shared" ca="1" si="28"/>
        <v>0</v>
      </c>
      <c r="Y254" s="276"/>
      <c r="Z254" s="276"/>
      <c r="AB254" s="278" t="str">
        <f t="shared" si="29"/>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27"/>
        <v/>
      </c>
      <c r="T255" s="225" t="str">
        <f ca="1">IF(B255="","",IF(ISERROR(MATCH($J255,SorP!$B$1:$B$6230,0)),"",INDIRECT("'SorP'!$A$"&amp;MATCH($J255,SorP!$B$1:$B$6230,0))))</f>
        <v/>
      </c>
      <c r="U255" s="241"/>
      <c r="V255" s="275" t="e">
        <f>IF(C255="",NA(),MATCH($B255&amp;$C255,'Smelter Look-up'!$J:$J,0))</f>
        <v>#N/A</v>
      </c>
      <c r="W255" s="276"/>
      <c r="X255" s="276">
        <f t="shared" ca="1" si="28"/>
        <v>0</v>
      </c>
      <c r="Y255" s="276"/>
      <c r="Z255" s="276"/>
      <c r="AB255" s="278" t="str">
        <f t="shared" si="29"/>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27"/>
        <v/>
      </c>
      <c r="T256" s="225" t="str">
        <f ca="1">IF(B256="","",IF(ISERROR(MATCH($J256,SorP!$B$1:$B$6230,0)),"",INDIRECT("'SorP'!$A$"&amp;MATCH($J256,SorP!$B$1:$B$6230,0))))</f>
        <v/>
      </c>
      <c r="U256" s="241"/>
      <c r="V256" s="275" t="e">
        <f>IF(C256="",NA(),MATCH($B256&amp;$C256,'Smelter Look-up'!$J:$J,0))</f>
        <v>#N/A</v>
      </c>
      <c r="W256" s="276"/>
      <c r="X256" s="276">
        <f t="shared" ca="1" si="28"/>
        <v>0</v>
      </c>
      <c r="Y256" s="276"/>
      <c r="Z256" s="276"/>
      <c r="AB256" s="278" t="str">
        <f t="shared" si="29"/>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27"/>
        <v/>
      </c>
      <c r="T257" s="225" t="str">
        <f ca="1">IF(B257="","",IF(ISERROR(MATCH($J257,SorP!$B$1:$B$6230,0)),"",INDIRECT("'SorP'!$A$"&amp;MATCH($J257,SorP!$B$1:$B$6230,0))))</f>
        <v/>
      </c>
      <c r="U257" s="241"/>
      <c r="V257" s="275" t="e">
        <f>IF(C257="",NA(),MATCH($B257&amp;$C257,'Smelter Look-up'!$J:$J,0))</f>
        <v>#N/A</v>
      </c>
      <c r="W257" s="276"/>
      <c r="X257" s="276">
        <f t="shared" ca="1" si="28"/>
        <v>0</v>
      </c>
      <c r="Y257" s="276"/>
      <c r="Z257" s="276"/>
      <c r="AB257" s="278" t="str">
        <f t="shared" si="29"/>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27"/>
        <v/>
      </c>
      <c r="T258" s="225" t="str">
        <f ca="1">IF(B258="","",IF(ISERROR(MATCH($J258,SorP!$B$1:$B$6230,0)),"",INDIRECT("'SorP'!$A$"&amp;MATCH($J258,SorP!$B$1:$B$6230,0))))</f>
        <v/>
      </c>
      <c r="U258" s="241"/>
      <c r="V258" s="275" t="e">
        <f>IF(C258="",NA(),MATCH($B258&amp;$C258,'Smelter Look-up'!$J:$J,0))</f>
        <v>#N/A</v>
      </c>
      <c r="W258" s="276"/>
      <c r="X258" s="276">
        <f t="shared" ca="1" si="28"/>
        <v>0</v>
      </c>
      <c r="Y258" s="276"/>
      <c r="Z258" s="276"/>
      <c r="AB258" s="278" t="str">
        <f t="shared" si="29"/>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27"/>
        <v/>
      </c>
      <c r="T259" s="225" t="str">
        <f ca="1">IF(B259="","",IF(ISERROR(MATCH($J259,SorP!$B$1:$B$6230,0)),"",INDIRECT("'SorP'!$A$"&amp;MATCH($J259,SorP!$B$1:$B$6230,0))))</f>
        <v/>
      </c>
      <c r="U259" s="241"/>
      <c r="V259" s="275" t="e">
        <f>IF(C259="",NA(),MATCH($B259&amp;$C259,'Smelter Look-up'!$J:$J,0))</f>
        <v>#N/A</v>
      </c>
      <c r="W259" s="276"/>
      <c r="X259" s="276">
        <f t="shared" ca="1" si="28"/>
        <v>0</v>
      </c>
      <c r="Y259" s="276"/>
      <c r="Z259" s="276"/>
      <c r="AB259" s="278" t="str">
        <f t="shared" si="29"/>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27"/>
        <v/>
      </c>
      <c r="T260" s="225" t="str">
        <f ca="1">IF(B260="","",IF(ISERROR(MATCH($J260,SorP!$B$1:$B$6230,0)),"",INDIRECT("'SorP'!$A$"&amp;MATCH($J260,SorP!$B$1:$B$6230,0))))</f>
        <v/>
      </c>
      <c r="U260" s="241"/>
      <c r="V260" s="275" t="e">
        <f>IF(C260="",NA(),MATCH($B260&amp;$C260,'Smelter Look-up'!$J:$J,0))</f>
        <v>#N/A</v>
      </c>
      <c r="W260" s="276"/>
      <c r="X260" s="276">
        <f t="shared" ca="1" si="28"/>
        <v>0</v>
      </c>
      <c r="Y260" s="276"/>
      <c r="Z260" s="276"/>
      <c r="AB260" s="278" t="str">
        <f t="shared" si="29"/>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0">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1">IF(AND(C261="Smelter not listed",OR(LEN(D261)=0,LEN(E261)=0)),1,0)</f>
        <v>0</v>
      </c>
      <c r="Y261" s="276"/>
      <c r="Z261" s="276"/>
      <c r="AB261" s="278" t="str">
        <f t="shared" ref="AB261" si="32">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3">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34">IF(AND(C262="Smelter not listed",OR(LEN(D262)=0,LEN(E262)=0)),1,0)</f>
        <v>0</v>
      </c>
      <c r="Y262" s="276"/>
      <c r="Z262" s="276"/>
      <c r="AB262" s="278" t="str">
        <f t="shared" ref="AB262:AB293" si="35">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3"/>
        <v/>
      </c>
      <c r="T263" s="225" t="str">
        <f ca="1">IF(B263="","",IF(ISERROR(MATCH($J263,SorP!$B$1:$B$6230,0)),"",INDIRECT("'SorP'!$A$"&amp;MATCH($J263,SorP!$B$1:$B$6230,0))))</f>
        <v/>
      </c>
      <c r="U263" s="241"/>
      <c r="V263" s="275" t="e">
        <f>IF(C263="",NA(),MATCH($B263&amp;$C263,'Smelter Look-up'!$J:$J,0))</f>
        <v>#N/A</v>
      </c>
      <c r="W263" s="276"/>
      <c r="X263" s="276">
        <f t="shared" ca="1" si="34"/>
        <v>0</v>
      </c>
      <c r="Y263" s="276"/>
      <c r="Z263" s="276"/>
      <c r="AB263" s="278" t="str">
        <f t="shared" si="35"/>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3"/>
        <v/>
      </c>
      <c r="T264" s="225" t="str">
        <f ca="1">IF(B264="","",IF(ISERROR(MATCH($J264,SorP!$B$1:$B$6230,0)),"",INDIRECT("'SorP'!$A$"&amp;MATCH($J264,SorP!$B$1:$B$6230,0))))</f>
        <v/>
      </c>
      <c r="U264" s="241"/>
      <c r="V264" s="275" t="e">
        <f>IF(C264="",NA(),MATCH($B264&amp;$C264,'Smelter Look-up'!$J:$J,0))</f>
        <v>#N/A</v>
      </c>
      <c r="W264" s="276"/>
      <c r="X264" s="276">
        <f t="shared" ca="1" si="34"/>
        <v>0</v>
      </c>
      <c r="Y264" s="276"/>
      <c r="Z264" s="276"/>
      <c r="AB264" s="278" t="str">
        <f t="shared" si="35"/>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3"/>
        <v/>
      </c>
      <c r="T265" s="225" t="str">
        <f ca="1">IF(B265="","",IF(ISERROR(MATCH($J265,SorP!$B$1:$B$6230,0)),"",INDIRECT("'SorP'!$A$"&amp;MATCH($J265,SorP!$B$1:$B$6230,0))))</f>
        <v/>
      </c>
      <c r="U265" s="241"/>
      <c r="V265" s="275" t="e">
        <f>IF(C265="",NA(),MATCH($B265&amp;$C265,'Smelter Look-up'!$J:$J,0))</f>
        <v>#N/A</v>
      </c>
      <c r="W265" s="276"/>
      <c r="X265" s="276">
        <f t="shared" ca="1" si="34"/>
        <v>0</v>
      </c>
      <c r="Y265" s="276"/>
      <c r="Z265" s="276"/>
      <c r="AB265" s="278" t="str">
        <f t="shared" si="35"/>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3"/>
        <v/>
      </c>
      <c r="T266" s="225" t="str">
        <f ca="1">IF(B266="","",IF(ISERROR(MATCH($J266,SorP!$B$1:$B$6230,0)),"",INDIRECT("'SorP'!$A$"&amp;MATCH($J266,SorP!$B$1:$B$6230,0))))</f>
        <v/>
      </c>
      <c r="U266" s="241"/>
      <c r="V266" s="275" t="e">
        <f>IF(C266="",NA(),MATCH($B266&amp;$C266,'Smelter Look-up'!$J:$J,0))</f>
        <v>#N/A</v>
      </c>
      <c r="W266" s="276"/>
      <c r="X266" s="276">
        <f t="shared" ca="1" si="34"/>
        <v>0</v>
      </c>
      <c r="Y266" s="276"/>
      <c r="Z266" s="276"/>
      <c r="AB266" s="278" t="str">
        <f t="shared" si="35"/>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3"/>
        <v/>
      </c>
      <c r="T267" s="225" t="str">
        <f ca="1">IF(B267="","",IF(ISERROR(MATCH($J267,SorP!$B$1:$B$6230,0)),"",INDIRECT("'SorP'!$A$"&amp;MATCH($J267,SorP!$B$1:$B$6230,0))))</f>
        <v/>
      </c>
      <c r="U267" s="241"/>
      <c r="V267" s="275" t="e">
        <f>IF(C267="",NA(),MATCH($B267&amp;$C267,'Smelter Look-up'!$J:$J,0))</f>
        <v>#N/A</v>
      </c>
      <c r="W267" s="276"/>
      <c r="X267" s="276">
        <f t="shared" ca="1" si="34"/>
        <v>0</v>
      </c>
      <c r="Y267" s="276"/>
      <c r="Z267" s="276"/>
      <c r="AB267" s="278" t="str">
        <f t="shared" si="35"/>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3"/>
        <v/>
      </c>
      <c r="T268" s="225" t="str">
        <f ca="1">IF(B268="","",IF(ISERROR(MATCH($J268,SorP!$B$1:$B$6230,0)),"",INDIRECT("'SorP'!$A$"&amp;MATCH($J268,SorP!$B$1:$B$6230,0))))</f>
        <v/>
      </c>
      <c r="U268" s="241"/>
      <c r="V268" s="275" t="e">
        <f>IF(C268="",NA(),MATCH($B268&amp;$C268,'Smelter Look-up'!$J:$J,0))</f>
        <v>#N/A</v>
      </c>
      <c r="W268" s="276"/>
      <c r="X268" s="276">
        <f t="shared" ca="1" si="34"/>
        <v>0</v>
      </c>
      <c r="Y268" s="276"/>
      <c r="Z268" s="276"/>
      <c r="AB268" s="278" t="str">
        <f t="shared" si="35"/>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3"/>
        <v/>
      </c>
      <c r="T269" s="225" t="str">
        <f ca="1">IF(B269="","",IF(ISERROR(MATCH($J269,SorP!$B$1:$B$6230,0)),"",INDIRECT("'SorP'!$A$"&amp;MATCH($J269,SorP!$B$1:$B$6230,0))))</f>
        <v/>
      </c>
      <c r="U269" s="241"/>
      <c r="V269" s="275" t="e">
        <f>IF(C269="",NA(),MATCH($B269&amp;$C269,'Smelter Look-up'!$J:$J,0))</f>
        <v>#N/A</v>
      </c>
      <c r="W269" s="276"/>
      <c r="X269" s="276">
        <f t="shared" ca="1" si="34"/>
        <v>0</v>
      </c>
      <c r="Y269" s="276"/>
      <c r="Z269" s="276"/>
      <c r="AB269" s="278" t="str">
        <f t="shared" si="35"/>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3"/>
        <v/>
      </c>
      <c r="T270" s="225" t="str">
        <f ca="1">IF(B270="","",IF(ISERROR(MATCH($J270,SorP!$B$1:$B$6230,0)),"",INDIRECT("'SorP'!$A$"&amp;MATCH($J270,SorP!$B$1:$B$6230,0))))</f>
        <v/>
      </c>
      <c r="U270" s="241"/>
      <c r="V270" s="275" t="e">
        <f>IF(C270="",NA(),MATCH($B270&amp;$C270,'Smelter Look-up'!$J:$J,0))</f>
        <v>#N/A</v>
      </c>
      <c r="W270" s="276"/>
      <c r="X270" s="276">
        <f t="shared" ca="1" si="34"/>
        <v>0</v>
      </c>
      <c r="Y270" s="276"/>
      <c r="Z270" s="276"/>
      <c r="AB270" s="278" t="str">
        <f t="shared" si="35"/>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3"/>
        <v/>
      </c>
      <c r="T271" s="225" t="str">
        <f ca="1">IF(B271="","",IF(ISERROR(MATCH($J271,SorP!$B$1:$B$6230,0)),"",INDIRECT("'SorP'!$A$"&amp;MATCH($J271,SorP!$B$1:$B$6230,0))))</f>
        <v/>
      </c>
      <c r="U271" s="241"/>
      <c r="V271" s="275" t="e">
        <f>IF(C271="",NA(),MATCH($B271&amp;$C271,'Smelter Look-up'!$J:$J,0))</f>
        <v>#N/A</v>
      </c>
      <c r="W271" s="276"/>
      <c r="X271" s="276">
        <f t="shared" ca="1" si="34"/>
        <v>0</v>
      </c>
      <c r="Y271" s="276"/>
      <c r="Z271" s="276"/>
      <c r="AB271" s="278" t="str">
        <f t="shared" si="35"/>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3"/>
        <v/>
      </c>
      <c r="T272" s="225" t="str">
        <f ca="1">IF(B272="","",IF(ISERROR(MATCH($J272,SorP!$B$1:$B$6230,0)),"",INDIRECT("'SorP'!$A$"&amp;MATCH($J272,SorP!$B$1:$B$6230,0))))</f>
        <v/>
      </c>
      <c r="U272" s="241"/>
      <c r="V272" s="275" t="e">
        <f>IF(C272="",NA(),MATCH($B272&amp;$C272,'Smelter Look-up'!$J:$J,0))</f>
        <v>#N/A</v>
      </c>
      <c r="W272" s="276"/>
      <c r="X272" s="276">
        <f t="shared" ca="1" si="34"/>
        <v>0</v>
      </c>
      <c r="Y272" s="276"/>
      <c r="Z272" s="276"/>
      <c r="AB272" s="278" t="str">
        <f t="shared" si="35"/>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3"/>
        <v/>
      </c>
      <c r="T273" s="225" t="str">
        <f ca="1">IF(B273="","",IF(ISERROR(MATCH($J273,SorP!$B$1:$B$6230,0)),"",INDIRECT("'SorP'!$A$"&amp;MATCH($J273,SorP!$B$1:$B$6230,0))))</f>
        <v/>
      </c>
      <c r="U273" s="241"/>
      <c r="V273" s="275" t="e">
        <f>IF(C273="",NA(),MATCH($B273&amp;$C273,'Smelter Look-up'!$J:$J,0))</f>
        <v>#N/A</v>
      </c>
      <c r="W273" s="276"/>
      <c r="X273" s="276">
        <f t="shared" ca="1" si="34"/>
        <v>0</v>
      </c>
      <c r="Y273" s="276"/>
      <c r="Z273" s="276"/>
      <c r="AB273" s="278" t="str">
        <f t="shared" si="35"/>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3"/>
        <v/>
      </c>
      <c r="T274" s="225" t="str">
        <f ca="1">IF(B274="","",IF(ISERROR(MATCH($J274,SorP!$B$1:$B$6230,0)),"",INDIRECT("'SorP'!$A$"&amp;MATCH($J274,SorP!$B$1:$B$6230,0))))</f>
        <v/>
      </c>
      <c r="U274" s="241"/>
      <c r="V274" s="275" t="e">
        <f>IF(C274="",NA(),MATCH($B274&amp;$C274,'Smelter Look-up'!$J:$J,0))</f>
        <v>#N/A</v>
      </c>
      <c r="W274" s="276"/>
      <c r="X274" s="276">
        <f t="shared" ca="1" si="34"/>
        <v>0</v>
      </c>
      <c r="Y274" s="276"/>
      <c r="Z274" s="276"/>
      <c r="AB274" s="278" t="str">
        <f t="shared" si="35"/>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3"/>
        <v/>
      </c>
      <c r="T275" s="225" t="str">
        <f ca="1">IF(B275="","",IF(ISERROR(MATCH($J275,SorP!$B$1:$B$6230,0)),"",INDIRECT("'SorP'!$A$"&amp;MATCH($J275,SorP!$B$1:$B$6230,0))))</f>
        <v/>
      </c>
      <c r="U275" s="241"/>
      <c r="V275" s="275" t="e">
        <f>IF(C275="",NA(),MATCH($B275&amp;$C275,'Smelter Look-up'!$J:$J,0))</f>
        <v>#N/A</v>
      </c>
      <c r="W275" s="276"/>
      <c r="X275" s="276">
        <f t="shared" ca="1" si="34"/>
        <v>0</v>
      </c>
      <c r="Y275" s="276"/>
      <c r="Z275" s="276"/>
      <c r="AB275" s="278" t="str">
        <f t="shared" si="35"/>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3"/>
        <v/>
      </c>
      <c r="T276" s="225" t="str">
        <f ca="1">IF(B276="","",IF(ISERROR(MATCH($J276,SorP!$B$1:$B$6230,0)),"",INDIRECT("'SorP'!$A$"&amp;MATCH($J276,SorP!$B$1:$B$6230,0))))</f>
        <v/>
      </c>
      <c r="U276" s="241"/>
      <c r="V276" s="275" t="e">
        <f>IF(C276="",NA(),MATCH($B276&amp;$C276,'Smelter Look-up'!$J:$J,0))</f>
        <v>#N/A</v>
      </c>
      <c r="W276" s="276"/>
      <c r="X276" s="276">
        <f t="shared" ca="1" si="34"/>
        <v>0</v>
      </c>
      <c r="Y276" s="276"/>
      <c r="Z276" s="276"/>
      <c r="AB276" s="278" t="str">
        <f t="shared" si="35"/>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3"/>
        <v/>
      </c>
      <c r="T277" s="225" t="str">
        <f ca="1">IF(B277="","",IF(ISERROR(MATCH($J277,SorP!$B$1:$B$6230,0)),"",INDIRECT("'SorP'!$A$"&amp;MATCH($J277,SorP!$B$1:$B$6230,0))))</f>
        <v/>
      </c>
      <c r="U277" s="241"/>
      <c r="V277" s="275" t="e">
        <f>IF(C277="",NA(),MATCH($B277&amp;$C277,'Smelter Look-up'!$J:$J,0))</f>
        <v>#N/A</v>
      </c>
      <c r="W277" s="276"/>
      <c r="X277" s="276">
        <f t="shared" ca="1" si="34"/>
        <v>0</v>
      </c>
      <c r="Y277" s="276"/>
      <c r="Z277" s="276"/>
      <c r="AB277" s="278" t="str">
        <f t="shared" si="35"/>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3"/>
        <v/>
      </c>
      <c r="T278" s="225" t="str">
        <f ca="1">IF(B278="","",IF(ISERROR(MATCH($J278,SorP!$B$1:$B$6230,0)),"",INDIRECT("'SorP'!$A$"&amp;MATCH($J278,SorP!$B$1:$B$6230,0))))</f>
        <v/>
      </c>
      <c r="U278" s="241"/>
      <c r="V278" s="275" t="e">
        <f>IF(C278="",NA(),MATCH($B278&amp;$C278,'Smelter Look-up'!$J:$J,0))</f>
        <v>#N/A</v>
      </c>
      <c r="W278" s="276"/>
      <c r="X278" s="276">
        <f t="shared" ca="1" si="34"/>
        <v>0</v>
      </c>
      <c r="Y278" s="276"/>
      <c r="Z278" s="276"/>
      <c r="AB278" s="278" t="str">
        <f t="shared" si="35"/>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3"/>
        <v/>
      </c>
      <c r="T279" s="225" t="str">
        <f ca="1">IF(B279="","",IF(ISERROR(MATCH($J279,SorP!$B$1:$B$6230,0)),"",INDIRECT("'SorP'!$A$"&amp;MATCH($J279,SorP!$B$1:$B$6230,0))))</f>
        <v/>
      </c>
      <c r="U279" s="241"/>
      <c r="V279" s="275" t="e">
        <f>IF(C279="",NA(),MATCH($B279&amp;$C279,'Smelter Look-up'!$J:$J,0))</f>
        <v>#N/A</v>
      </c>
      <c r="W279" s="276"/>
      <c r="X279" s="276">
        <f t="shared" ca="1" si="34"/>
        <v>0</v>
      </c>
      <c r="Y279" s="276"/>
      <c r="Z279" s="276"/>
      <c r="AB279" s="278" t="str">
        <f t="shared" si="35"/>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3"/>
        <v/>
      </c>
      <c r="T280" s="225" t="str">
        <f ca="1">IF(B280="","",IF(ISERROR(MATCH($J280,SorP!$B$1:$B$6230,0)),"",INDIRECT("'SorP'!$A$"&amp;MATCH($J280,SorP!$B$1:$B$6230,0))))</f>
        <v/>
      </c>
      <c r="U280" s="241"/>
      <c r="V280" s="275" t="e">
        <f>IF(C280="",NA(),MATCH($B280&amp;$C280,'Smelter Look-up'!$J:$J,0))</f>
        <v>#N/A</v>
      </c>
      <c r="W280" s="276"/>
      <c r="X280" s="276">
        <f t="shared" ca="1" si="34"/>
        <v>0</v>
      </c>
      <c r="Y280" s="276"/>
      <c r="Z280" s="276"/>
      <c r="AB280" s="278" t="str">
        <f t="shared" si="35"/>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3"/>
        <v/>
      </c>
      <c r="T281" s="225" t="str">
        <f ca="1">IF(B281="","",IF(ISERROR(MATCH($J281,SorP!$B$1:$B$6230,0)),"",INDIRECT("'SorP'!$A$"&amp;MATCH($J281,SorP!$B$1:$B$6230,0))))</f>
        <v/>
      </c>
      <c r="U281" s="241"/>
      <c r="V281" s="275" t="e">
        <f>IF(C281="",NA(),MATCH($B281&amp;$C281,'Smelter Look-up'!$J:$J,0))</f>
        <v>#N/A</v>
      </c>
      <c r="W281" s="276"/>
      <c r="X281" s="276">
        <f t="shared" ca="1" si="34"/>
        <v>0</v>
      </c>
      <c r="Y281" s="276"/>
      <c r="Z281" s="276"/>
      <c r="AB281" s="278" t="str">
        <f t="shared" si="35"/>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3"/>
        <v/>
      </c>
      <c r="T282" s="225" t="str">
        <f ca="1">IF(B282="","",IF(ISERROR(MATCH($J282,SorP!$B$1:$B$6230,0)),"",INDIRECT("'SorP'!$A$"&amp;MATCH($J282,SorP!$B$1:$B$6230,0))))</f>
        <v/>
      </c>
      <c r="U282" s="241"/>
      <c r="V282" s="275" t="e">
        <f>IF(C282="",NA(),MATCH($B282&amp;$C282,'Smelter Look-up'!$J:$J,0))</f>
        <v>#N/A</v>
      </c>
      <c r="W282" s="276"/>
      <c r="X282" s="276">
        <f t="shared" ca="1" si="34"/>
        <v>0</v>
      </c>
      <c r="Y282" s="276"/>
      <c r="Z282" s="276"/>
      <c r="AB282" s="278" t="str">
        <f t="shared" si="35"/>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3"/>
        <v/>
      </c>
      <c r="T283" s="225" t="str">
        <f ca="1">IF(B283="","",IF(ISERROR(MATCH($J283,SorP!$B$1:$B$6230,0)),"",INDIRECT("'SorP'!$A$"&amp;MATCH($J283,SorP!$B$1:$B$6230,0))))</f>
        <v/>
      </c>
      <c r="U283" s="241"/>
      <c r="V283" s="275" t="e">
        <f>IF(C283="",NA(),MATCH($B283&amp;$C283,'Smelter Look-up'!$J:$J,0))</f>
        <v>#N/A</v>
      </c>
      <c r="W283" s="276"/>
      <c r="X283" s="276">
        <f t="shared" ca="1" si="34"/>
        <v>0</v>
      </c>
      <c r="Y283" s="276"/>
      <c r="Z283" s="276"/>
      <c r="AB283" s="278" t="str">
        <f t="shared" si="35"/>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3"/>
        <v/>
      </c>
      <c r="T284" s="225" t="str">
        <f ca="1">IF(B284="","",IF(ISERROR(MATCH($J284,SorP!$B$1:$B$6230,0)),"",INDIRECT("'SorP'!$A$"&amp;MATCH($J284,SorP!$B$1:$B$6230,0))))</f>
        <v/>
      </c>
      <c r="U284" s="241"/>
      <c r="V284" s="275" t="e">
        <f>IF(C284="",NA(),MATCH($B284&amp;$C284,'Smelter Look-up'!$J:$J,0))</f>
        <v>#N/A</v>
      </c>
      <c r="W284" s="276"/>
      <c r="X284" s="276">
        <f t="shared" ca="1" si="34"/>
        <v>0</v>
      </c>
      <c r="Y284" s="276"/>
      <c r="Z284" s="276"/>
      <c r="AB284" s="278" t="str">
        <f t="shared" si="35"/>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3"/>
        <v/>
      </c>
      <c r="T285" s="225" t="str">
        <f ca="1">IF(B285="","",IF(ISERROR(MATCH($J285,SorP!$B$1:$B$6230,0)),"",INDIRECT("'SorP'!$A$"&amp;MATCH($J285,SorP!$B$1:$B$6230,0))))</f>
        <v/>
      </c>
      <c r="U285" s="241"/>
      <c r="V285" s="275" t="e">
        <f>IF(C285="",NA(),MATCH($B285&amp;$C285,'Smelter Look-up'!$J:$J,0))</f>
        <v>#N/A</v>
      </c>
      <c r="W285" s="276"/>
      <c r="X285" s="276">
        <f t="shared" ca="1" si="34"/>
        <v>0</v>
      </c>
      <c r="Y285" s="276"/>
      <c r="Z285" s="276"/>
      <c r="AB285" s="278" t="str">
        <f t="shared" si="35"/>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3"/>
        <v/>
      </c>
      <c r="T286" s="225" t="str">
        <f ca="1">IF(B286="","",IF(ISERROR(MATCH($J286,SorP!$B$1:$B$6230,0)),"",INDIRECT("'SorP'!$A$"&amp;MATCH($J286,SorP!$B$1:$B$6230,0))))</f>
        <v/>
      </c>
      <c r="U286" s="241"/>
      <c r="V286" s="275" t="e">
        <f>IF(C286="",NA(),MATCH($B286&amp;$C286,'Smelter Look-up'!$J:$J,0))</f>
        <v>#N/A</v>
      </c>
      <c r="W286" s="276"/>
      <c r="X286" s="276">
        <f t="shared" ca="1" si="34"/>
        <v>0</v>
      </c>
      <c r="Y286" s="276"/>
      <c r="Z286" s="276"/>
      <c r="AB286" s="278" t="str">
        <f t="shared" si="35"/>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3"/>
        <v/>
      </c>
      <c r="T287" s="225" t="str">
        <f ca="1">IF(B287="","",IF(ISERROR(MATCH($J287,SorP!$B$1:$B$6230,0)),"",INDIRECT("'SorP'!$A$"&amp;MATCH($J287,SorP!$B$1:$B$6230,0))))</f>
        <v/>
      </c>
      <c r="U287" s="241"/>
      <c r="V287" s="275" t="e">
        <f>IF(C287="",NA(),MATCH($B287&amp;$C287,'Smelter Look-up'!$J:$J,0))</f>
        <v>#N/A</v>
      </c>
      <c r="W287" s="276"/>
      <c r="X287" s="276">
        <f t="shared" ca="1" si="34"/>
        <v>0</v>
      </c>
      <c r="Y287" s="276"/>
      <c r="Z287" s="276"/>
      <c r="AB287" s="278" t="str">
        <f t="shared" si="35"/>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3"/>
        <v/>
      </c>
      <c r="T288" s="225" t="str">
        <f ca="1">IF(B288="","",IF(ISERROR(MATCH($J288,SorP!$B$1:$B$6230,0)),"",INDIRECT("'SorP'!$A$"&amp;MATCH($J288,SorP!$B$1:$B$6230,0))))</f>
        <v/>
      </c>
      <c r="U288" s="241"/>
      <c r="V288" s="275" t="e">
        <f>IF(C288="",NA(),MATCH($B288&amp;$C288,'Smelter Look-up'!$J:$J,0))</f>
        <v>#N/A</v>
      </c>
      <c r="W288" s="276"/>
      <c r="X288" s="276">
        <f t="shared" ca="1" si="34"/>
        <v>0</v>
      </c>
      <c r="Y288" s="276"/>
      <c r="Z288" s="276"/>
      <c r="AB288" s="278" t="str">
        <f t="shared" si="35"/>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3"/>
        <v/>
      </c>
      <c r="T289" s="225" t="str">
        <f ca="1">IF(B289="","",IF(ISERROR(MATCH($J289,SorP!$B$1:$B$6230,0)),"",INDIRECT("'SorP'!$A$"&amp;MATCH($J289,SorP!$B$1:$B$6230,0))))</f>
        <v/>
      </c>
      <c r="U289" s="241"/>
      <c r="V289" s="275" t="e">
        <f>IF(C289="",NA(),MATCH($B289&amp;$C289,'Smelter Look-up'!$J:$J,0))</f>
        <v>#N/A</v>
      </c>
      <c r="W289" s="276"/>
      <c r="X289" s="276">
        <f t="shared" ca="1" si="34"/>
        <v>0</v>
      </c>
      <c r="Y289" s="276"/>
      <c r="Z289" s="276"/>
      <c r="AB289" s="278" t="str">
        <f t="shared" si="35"/>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3"/>
        <v/>
      </c>
      <c r="T290" s="225" t="str">
        <f ca="1">IF(B290="","",IF(ISERROR(MATCH($J290,SorP!$B$1:$B$6230,0)),"",INDIRECT("'SorP'!$A$"&amp;MATCH($J290,SorP!$B$1:$B$6230,0))))</f>
        <v/>
      </c>
      <c r="U290" s="241"/>
      <c r="V290" s="275" t="e">
        <f>IF(C290="",NA(),MATCH($B290&amp;$C290,'Smelter Look-up'!$J:$J,0))</f>
        <v>#N/A</v>
      </c>
      <c r="W290" s="276"/>
      <c r="X290" s="276">
        <f t="shared" ca="1" si="34"/>
        <v>0</v>
      </c>
      <c r="Y290" s="276"/>
      <c r="Z290" s="276"/>
      <c r="AB290" s="278" t="str">
        <f t="shared" si="35"/>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3"/>
        <v/>
      </c>
      <c r="T291" s="225" t="str">
        <f ca="1">IF(B291="","",IF(ISERROR(MATCH($J291,SorP!$B$1:$B$6230,0)),"",INDIRECT("'SorP'!$A$"&amp;MATCH($J291,SorP!$B$1:$B$6230,0))))</f>
        <v/>
      </c>
      <c r="U291" s="241"/>
      <c r="V291" s="275" t="e">
        <f>IF(C291="",NA(),MATCH($B291&amp;$C291,'Smelter Look-up'!$J:$J,0))</f>
        <v>#N/A</v>
      </c>
      <c r="W291" s="276"/>
      <c r="X291" s="276">
        <f t="shared" ca="1" si="34"/>
        <v>0</v>
      </c>
      <c r="Y291" s="276"/>
      <c r="Z291" s="276"/>
      <c r="AB291" s="278" t="str">
        <f t="shared" si="35"/>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3"/>
        <v/>
      </c>
      <c r="T292" s="225" t="str">
        <f ca="1">IF(B292="","",IF(ISERROR(MATCH($J292,SorP!$B$1:$B$6230,0)),"",INDIRECT("'SorP'!$A$"&amp;MATCH($J292,SorP!$B$1:$B$6230,0))))</f>
        <v/>
      </c>
      <c r="U292" s="241"/>
      <c r="V292" s="275" t="e">
        <f>IF(C292="",NA(),MATCH($B292&amp;$C292,'Smelter Look-up'!$J:$J,0))</f>
        <v>#N/A</v>
      </c>
      <c r="W292" s="276"/>
      <c r="X292" s="276">
        <f t="shared" ca="1" si="34"/>
        <v>0</v>
      </c>
      <c r="Y292" s="276"/>
      <c r="Z292" s="276"/>
      <c r="AB292" s="278" t="str">
        <f t="shared" si="35"/>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3"/>
        <v/>
      </c>
      <c r="T293" s="225" t="str">
        <f ca="1">IF(B293="","",IF(ISERROR(MATCH($J293,SorP!$B$1:$B$6230,0)),"",INDIRECT("'SorP'!$A$"&amp;MATCH($J293,SorP!$B$1:$B$6230,0))))</f>
        <v/>
      </c>
      <c r="U293" s="241"/>
      <c r="V293" s="275" t="e">
        <f>IF(C293="",NA(),MATCH($B293&amp;$C293,'Smelter Look-up'!$J:$J,0))</f>
        <v>#N/A</v>
      </c>
      <c r="W293" s="276"/>
      <c r="X293" s="276">
        <f t="shared" ca="1" si="34"/>
        <v>0</v>
      </c>
      <c r="Y293" s="276"/>
      <c r="Z293" s="276"/>
      <c r="AB293" s="278" t="str">
        <f t="shared" si="35"/>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36">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37">IF(AND(C294="Smelter not listed",OR(LEN(D294)=0,LEN(E294)=0)),1,0)</f>
        <v>0</v>
      </c>
      <c r="Y294" s="276"/>
      <c r="Z294" s="276"/>
      <c r="AB294" s="278" t="str">
        <f t="shared" ref="AB294:AB324" si="38">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36"/>
        <v/>
      </c>
      <c r="T295" s="225" t="str">
        <f ca="1">IF(B295="","",IF(ISERROR(MATCH($J295,SorP!$B$1:$B$6230,0)),"",INDIRECT("'SorP'!$A$"&amp;MATCH($J295,SorP!$B$1:$B$6230,0))))</f>
        <v/>
      </c>
      <c r="U295" s="241"/>
      <c r="V295" s="275" t="e">
        <f>IF(C295="",NA(),MATCH($B295&amp;$C295,'Smelter Look-up'!$J:$J,0))</f>
        <v>#N/A</v>
      </c>
      <c r="W295" s="276"/>
      <c r="X295" s="276">
        <f t="shared" ca="1" si="37"/>
        <v>0</v>
      </c>
      <c r="Y295" s="276"/>
      <c r="Z295" s="276"/>
      <c r="AB295" s="278" t="str">
        <f t="shared" si="38"/>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36"/>
        <v/>
      </c>
      <c r="T296" s="225" t="str">
        <f ca="1">IF(B296="","",IF(ISERROR(MATCH($J296,SorP!$B$1:$B$6230,0)),"",INDIRECT("'SorP'!$A$"&amp;MATCH($J296,SorP!$B$1:$B$6230,0))))</f>
        <v/>
      </c>
      <c r="U296" s="241"/>
      <c r="V296" s="275" t="e">
        <f>IF(C296="",NA(),MATCH($B296&amp;$C296,'Smelter Look-up'!$J:$J,0))</f>
        <v>#N/A</v>
      </c>
      <c r="W296" s="276"/>
      <c r="X296" s="276">
        <f t="shared" ca="1" si="37"/>
        <v>0</v>
      </c>
      <c r="Y296" s="276"/>
      <c r="Z296" s="276"/>
      <c r="AB296" s="278" t="str">
        <f t="shared" si="38"/>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36"/>
        <v/>
      </c>
      <c r="T297" s="225" t="str">
        <f ca="1">IF(B297="","",IF(ISERROR(MATCH($J297,SorP!$B$1:$B$6230,0)),"",INDIRECT("'SorP'!$A$"&amp;MATCH($J297,SorP!$B$1:$B$6230,0))))</f>
        <v/>
      </c>
      <c r="U297" s="241"/>
      <c r="V297" s="275" t="e">
        <f>IF(C297="",NA(),MATCH($B297&amp;$C297,'Smelter Look-up'!$J:$J,0))</f>
        <v>#N/A</v>
      </c>
      <c r="W297" s="276"/>
      <c r="X297" s="276">
        <f t="shared" ca="1" si="37"/>
        <v>0</v>
      </c>
      <c r="Y297" s="276"/>
      <c r="Z297" s="276"/>
      <c r="AB297" s="278" t="str">
        <f t="shared" si="38"/>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36"/>
        <v/>
      </c>
      <c r="T298" s="225" t="str">
        <f ca="1">IF(B298="","",IF(ISERROR(MATCH($J298,SorP!$B$1:$B$6230,0)),"",INDIRECT("'SorP'!$A$"&amp;MATCH($J298,SorP!$B$1:$B$6230,0))))</f>
        <v/>
      </c>
      <c r="U298" s="241"/>
      <c r="V298" s="275" t="e">
        <f>IF(C298="",NA(),MATCH($B298&amp;$C298,'Smelter Look-up'!$J:$J,0))</f>
        <v>#N/A</v>
      </c>
      <c r="W298" s="276"/>
      <c r="X298" s="276">
        <f t="shared" ca="1" si="37"/>
        <v>0</v>
      </c>
      <c r="Y298" s="276"/>
      <c r="Z298" s="276"/>
      <c r="AB298" s="278" t="str">
        <f t="shared" si="38"/>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36"/>
        <v/>
      </c>
      <c r="T299" s="225" t="str">
        <f ca="1">IF(B299="","",IF(ISERROR(MATCH($J299,SorP!$B$1:$B$6230,0)),"",INDIRECT("'SorP'!$A$"&amp;MATCH($J299,SorP!$B$1:$B$6230,0))))</f>
        <v/>
      </c>
      <c r="U299" s="241"/>
      <c r="V299" s="275" t="e">
        <f>IF(C299="",NA(),MATCH($B299&amp;$C299,'Smelter Look-up'!$J:$J,0))</f>
        <v>#N/A</v>
      </c>
      <c r="W299" s="276"/>
      <c r="X299" s="276">
        <f t="shared" ca="1" si="37"/>
        <v>0</v>
      </c>
      <c r="Y299" s="276"/>
      <c r="Z299" s="276"/>
      <c r="AB299" s="278" t="str">
        <f t="shared" si="38"/>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36"/>
        <v/>
      </c>
      <c r="T300" s="225" t="str">
        <f ca="1">IF(B300="","",IF(ISERROR(MATCH($J300,SorP!$B$1:$B$6230,0)),"",INDIRECT("'SorP'!$A$"&amp;MATCH($J300,SorP!$B$1:$B$6230,0))))</f>
        <v/>
      </c>
      <c r="U300" s="241"/>
      <c r="V300" s="275" t="e">
        <f>IF(C300="",NA(),MATCH($B300&amp;$C300,'Smelter Look-up'!$J:$J,0))</f>
        <v>#N/A</v>
      </c>
      <c r="W300" s="276"/>
      <c r="X300" s="276">
        <f t="shared" ca="1" si="37"/>
        <v>0</v>
      </c>
      <c r="Y300" s="276"/>
      <c r="Z300" s="276"/>
      <c r="AB300" s="278" t="str">
        <f t="shared" si="38"/>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36"/>
        <v/>
      </c>
      <c r="T301" s="225" t="str">
        <f ca="1">IF(B301="","",IF(ISERROR(MATCH($J301,SorP!$B$1:$B$6230,0)),"",INDIRECT("'SorP'!$A$"&amp;MATCH($J301,SorP!$B$1:$B$6230,0))))</f>
        <v/>
      </c>
      <c r="U301" s="241"/>
      <c r="V301" s="275" t="e">
        <f>IF(C301="",NA(),MATCH($B301&amp;$C301,'Smelter Look-up'!$J:$J,0))</f>
        <v>#N/A</v>
      </c>
      <c r="W301" s="276"/>
      <c r="X301" s="276">
        <f t="shared" ca="1" si="37"/>
        <v>0</v>
      </c>
      <c r="Y301" s="276"/>
      <c r="Z301" s="276"/>
      <c r="AB301" s="278" t="str">
        <f t="shared" si="38"/>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36"/>
        <v/>
      </c>
      <c r="T302" s="225" t="str">
        <f ca="1">IF(B302="","",IF(ISERROR(MATCH($J302,SorP!$B$1:$B$6230,0)),"",INDIRECT("'SorP'!$A$"&amp;MATCH($J302,SorP!$B$1:$B$6230,0))))</f>
        <v/>
      </c>
      <c r="U302" s="241"/>
      <c r="V302" s="275" t="e">
        <f>IF(C302="",NA(),MATCH($B302&amp;$C302,'Smelter Look-up'!$J:$J,0))</f>
        <v>#N/A</v>
      </c>
      <c r="W302" s="276"/>
      <c r="X302" s="276">
        <f t="shared" ca="1" si="37"/>
        <v>0</v>
      </c>
      <c r="Y302" s="276"/>
      <c r="Z302" s="276"/>
      <c r="AB302" s="278" t="str">
        <f t="shared" si="38"/>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36"/>
        <v/>
      </c>
      <c r="T303" s="225" t="str">
        <f ca="1">IF(B303="","",IF(ISERROR(MATCH($J303,SorP!$B$1:$B$6230,0)),"",INDIRECT("'SorP'!$A$"&amp;MATCH($J303,SorP!$B$1:$B$6230,0))))</f>
        <v/>
      </c>
      <c r="U303" s="241"/>
      <c r="V303" s="275" t="e">
        <f>IF(C303="",NA(),MATCH($B303&amp;$C303,'Smelter Look-up'!$J:$J,0))</f>
        <v>#N/A</v>
      </c>
      <c r="W303" s="276"/>
      <c r="X303" s="276">
        <f t="shared" ca="1" si="37"/>
        <v>0</v>
      </c>
      <c r="Y303" s="276"/>
      <c r="Z303" s="276"/>
      <c r="AB303" s="278" t="str">
        <f t="shared" si="38"/>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36"/>
        <v/>
      </c>
      <c r="T304" s="225" t="str">
        <f ca="1">IF(B304="","",IF(ISERROR(MATCH($J304,SorP!$B$1:$B$6230,0)),"",INDIRECT("'SorP'!$A$"&amp;MATCH($J304,SorP!$B$1:$B$6230,0))))</f>
        <v/>
      </c>
      <c r="U304" s="241"/>
      <c r="V304" s="275" t="e">
        <f>IF(C304="",NA(),MATCH($B304&amp;$C304,'Smelter Look-up'!$J:$J,0))</f>
        <v>#N/A</v>
      </c>
      <c r="W304" s="276"/>
      <c r="X304" s="276">
        <f t="shared" ca="1" si="37"/>
        <v>0</v>
      </c>
      <c r="Y304" s="276"/>
      <c r="Z304" s="276"/>
      <c r="AB304" s="278" t="str">
        <f t="shared" si="38"/>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36"/>
        <v/>
      </c>
      <c r="T305" s="225" t="str">
        <f ca="1">IF(B305="","",IF(ISERROR(MATCH($J305,SorP!$B$1:$B$6230,0)),"",INDIRECT("'SorP'!$A$"&amp;MATCH($J305,SorP!$B$1:$B$6230,0))))</f>
        <v/>
      </c>
      <c r="U305" s="241"/>
      <c r="V305" s="275" t="e">
        <f>IF(C305="",NA(),MATCH($B305&amp;$C305,'Smelter Look-up'!$J:$J,0))</f>
        <v>#N/A</v>
      </c>
      <c r="W305" s="276"/>
      <c r="X305" s="276">
        <f t="shared" ca="1" si="37"/>
        <v>0</v>
      </c>
      <c r="Y305" s="276"/>
      <c r="Z305" s="276"/>
      <c r="AB305" s="278" t="str">
        <f t="shared" si="38"/>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36"/>
        <v/>
      </c>
      <c r="T306" s="225" t="str">
        <f ca="1">IF(B306="","",IF(ISERROR(MATCH($J306,SorP!$B$1:$B$6230,0)),"",INDIRECT("'SorP'!$A$"&amp;MATCH($J306,SorP!$B$1:$B$6230,0))))</f>
        <v/>
      </c>
      <c r="U306" s="241"/>
      <c r="V306" s="275" t="e">
        <f>IF(C306="",NA(),MATCH($B306&amp;$C306,'Smelter Look-up'!$J:$J,0))</f>
        <v>#N/A</v>
      </c>
      <c r="W306" s="276"/>
      <c r="X306" s="276">
        <f t="shared" ca="1" si="37"/>
        <v>0</v>
      </c>
      <c r="Y306" s="276"/>
      <c r="Z306" s="276"/>
      <c r="AB306" s="278" t="str">
        <f t="shared" si="38"/>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36"/>
        <v/>
      </c>
      <c r="T307" s="225" t="str">
        <f ca="1">IF(B307="","",IF(ISERROR(MATCH($J307,SorP!$B$1:$B$6230,0)),"",INDIRECT("'SorP'!$A$"&amp;MATCH($J307,SorP!$B$1:$B$6230,0))))</f>
        <v/>
      </c>
      <c r="U307" s="241"/>
      <c r="V307" s="275" t="e">
        <f>IF(C307="",NA(),MATCH($B307&amp;$C307,'Smelter Look-up'!$J:$J,0))</f>
        <v>#N/A</v>
      </c>
      <c r="W307" s="276"/>
      <c r="X307" s="276">
        <f t="shared" ca="1" si="37"/>
        <v>0</v>
      </c>
      <c r="Y307" s="276"/>
      <c r="Z307" s="276"/>
      <c r="AB307" s="278" t="str">
        <f t="shared" si="38"/>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36"/>
        <v/>
      </c>
      <c r="T308" s="225" t="str">
        <f ca="1">IF(B308="","",IF(ISERROR(MATCH($J308,SorP!$B$1:$B$6230,0)),"",INDIRECT("'SorP'!$A$"&amp;MATCH($J308,SorP!$B$1:$B$6230,0))))</f>
        <v/>
      </c>
      <c r="U308" s="241"/>
      <c r="V308" s="275" t="e">
        <f>IF(C308="",NA(),MATCH($B308&amp;$C308,'Smelter Look-up'!$J:$J,0))</f>
        <v>#N/A</v>
      </c>
      <c r="W308" s="276"/>
      <c r="X308" s="276">
        <f t="shared" ca="1" si="37"/>
        <v>0</v>
      </c>
      <c r="Y308" s="276"/>
      <c r="Z308" s="276"/>
      <c r="AB308" s="278" t="str">
        <f t="shared" si="38"/>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36"/>
        <v/>
      </c>
      <c r="T309" s="225" t="str">
        <f ca="1">IF(B309="","",IF(ISERROR(MATCH($J309,SorP!$B$1:$B$6230,0)),"",INDIRECT("'SorP'!$A$"&amp;MATCH($J309,SorP!$B$1:$B$6230,0))))</f>
        <v/>
      </c>
      <c r="U309" s="241"/>
      <c r="V309" s="275" t="e">
        <f>IF(C309="",NA(),MATCH($B309&amp;$C309,'Smelter Look-up'!$J:$J,0))</f>
        <v>#N/A</v>
      </c>
      <c r="W309" s="276"/>
      <c r="X309" s="276">
        <f t="shared" ca="1" si="37"/>
        <v>0</v>
      </c>
      <c r="Y309" s="276"/>
      <c r="Z309" s="276"/>
      <c r="AB309" s="278" t="str">
        <f t="shared" si="38"/>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36"/>
        <v/>
      </c>
      <c r="T310" s="225" t="str">
        <f ca="1">IF(B310="","",IF(ISERROR(MATCH($J310,SorP!$B$1:$B$6230,0)),"",INDIRECT("'SorP'!$A$"&amp;MATCH($J310,SorP!$B$1:$B$6230,0))))</f>
        <v/>
      </c>
      <c r="U310" s="241"/>
      <c r="V310" s="275" t="e">
        <f>IF(C310="",NA(),MATCH($B310&amp;$C310,'Smelter Look-up'!$J:$J,0))</f>
        <v>#N/A</v>
      </c>
      <c r="W310" s="276"/>
      <c r="X310" s="276">
        <f t="shared" ca="1" si="37"/>
        <v>0</v>
      </c>
      <c r="Y310" s="276"/>
      <c r="Z310" s="276"/>
      <c r="AB310" s="278" t="str">
        <f t="shared" si="38"/>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36"/>
        <v/>
      </c>
      <c r="T311" s="225" t="str">
        <f ca="1">IF(B311="","",IF(ISERROR(MATCH($J311,SorP!$B$1:$B$6230,0)),"",INDIRECT("'SorP'!$A$"&amp;MATCH($J311,SorP!$B$1:$B$6230,0))))</f>
        <v/>
      </c>
      <c r="U311" s="241"/>
      <c r="V311" s="275" t="e">
        <f>IF(C311="",NA(),MATCH($B311&amp;$C311,'Smelter Look-up'!$J:$J,0))</f>
        <v>#N/A</v>
      </c>
      <c r="W311" s="276"/>
      <c r="X311" s="276">
        <f t="shared" ca="1" si="37"/>
        <v>0</v>
      </c>
      <c r="Y311" s="276"/>
      <c r="Z311" s="276"/>
      <c r="AB311" s="278" t="str">
        <f t="shared" si="38"/>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36"/>
        <v/>
      </c>
      <c r="T312" s="225" t="str">
        <f ca="1">IF(B312="","",IF(ISERROR(MATCH($J312,SorP!$B$1:$B$6230,0)),"",INDIRECT("'SorP'!$A$"&amp;MATCH($J312,SorP!$B$1:$B$6230,0))))</f>
        <v/>
      </c>
      <c r="U312" s="241"/>
      <c r="V312" s="275" t="e">
        <f>IF(C312="",NA(),MATCH($B312&amp;$C312,'Smelter Look-up'!$J:$J,0))</f>
        <v>#N/A</v>
      </c>
      <c r="W312" s="276"/>
      <c r="X312" s="276">
        <f t="shared" ca="1" si="37"/>
        <v>0</v>
      </c>
      <c r="Y312" s="276"/>
      <c r="Z312" s="276"/>
      <c r="AB312" s="278" t="str">
        <f t="shared" si="38"/>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36"/>
        <v/>
      </c>
      <c r="T313" s="225" t="str">
        <f ca="1">IF(B313="","",IF(ISERROR(MATCH($J313,SorP!$B$1:$B$6230,0)),"",INDIRECT("'SorP'!$A$"&amp;MATCH($J313,SorP!$B$1:$B$6230,0))))</f>
        <v/>
      </c>
      <c r="U313" s="241"/>
      <c r="V313" s="275" t="e">
        <f>IF(C313="",NA(),MATCH($B313&amp;$C313,'Smelter Look-up'!$J:$J,0))</f>
        <v>#N/A</v>
      </c>
      <c r="W313" s="276"/>
      <c r="X313" s="276">
        <f t="shared" ca="1" si="37"/>
        <v>0</v>
      </c>
      <c r="Y313" s="276"/>
      <c r="Z313" s="276"/>
      <c r="AB313" s="278" t="str">
        <f t="shared" si="38"/>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36"/>
        <v/>
      </c>
      <c r="T314" s="225" t="str">
        <f ca="1">IF(B314="","",IF(ISERROR(MATCH($J314,SorP!$B$1:$B$6230,0)),"",INDIRECT("'SorP'!$A$"&amp;MATCH($J314,SorP!$B$1:$B$6230,0))))</f>
        <v/>
      </c>
      <c r="U314" s="241"/>
      <c r="V314" s="275" t="e">
        <f>IF(C314="",NA(),MATCH($B314&amp;$C314,'Smelter Look-up'!$J:$J,0))</f>
        <v>#N/A</v>
      </c>
      <c r="W314" s="276"/>
      <c r="X314" s="276">
        <f t="shared" ca="1" si="37"/>
        <v>0</v>
      </c>
      <c r="Y314" s="276"/>
      <c r="Z314" s="276"/>
      <c r="AB314" s="278" t="str">
        <f t="shared" si="38"/>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36"/>
        <v/>
      </c>
      <c r="T315" s="225" t="str">
        <f ca="1">IF(B315="","",IF(ISERROR(MATCH($J315,SorP!$B$1:$B$6230,0)),"",INDIRECT("'SorP'!$A$"&amp;MATCH($J315,SorP!$B$1:$B$6230,0))))</f>
        <v/>
      </c>
      <c r="U315" s="241"/>
      <c r="V315" s="275" t="e">
        <f>IF(C315="",NA(),MATCH($B315&amp;$C315,'Smelter Look-up'!$J:$J,0))</f>
        <v>#N/A</v>
      </c>
      <c r="W315" s="276"/>
      <c r="X315" s="276">
        <f t="shared" ca="1" si="37"/>
        <v>0</v>
      </c>
      <c r="Y315" s="276"/>
      <c r="Z315" s="276"/>
      <c r="AB315" s="278" t="str">
        <f t="shared" si="38"/>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36"/>
        <v/>
      </c>
      <c r="T316" s="225" t="str">
        <f ca="1">IF(B316="","",IF(ISERROR(MATCH($J316,SorP!$B$1:$B$6230,0)),"",INDIRECT("'SorP'!$A$"&amp;MATCH($J316,SorP!$B$1:$B$6230,0))))</f>
        <v/>
      </c>
      <c r="U316" s="241"/>
      <c r="V316" s="275" t="e">
        <f>IF(C316="",NA(),MATCH($B316&amp;$C316,'Smelter Look-up'!$J:$J,0))</f>
        <v>#N/A</v>
      </c>
      <c r="W316" s="276"/>
      <c r="X316" s="276">
        <f t="shared" ca="1" si="37"/>
        <v>0</v>
      </c>
      <c r="Y316" s="276"/>
      <c r="Z316" s="276"/>
      <c r="AB316" s="278" t="str">
        <f t="shared" si="38"/>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36"/>
        <v/>
      </c>
      <c r="T317" s="225" t="str">
        <f ca="1">IF(B317="","",IF(ISERROR(MATCH($J317,SorP!$B$1:$B$6230,0)),"",INDIRECT("'SorP'!$A$"&amp;MATCH($J317,SorP!$B$1:$B$6230,0))))</f>
        <v/>
      </c>
      <c r="U317" s="241"/>
      <c r="V317" s="275" t="e">
        <f>IF(C317="",NA(),MATCH($B317&amp;$C317,'Smelter Look-up'!$J:$J,0))</f>
        <v>#N/A</v>
      </c>
      <c r="W317" s="276"/>
      <c r="X317" s="276">
        <f t="shared" ca="1" si="37"/>
        <v>0</v>
      </c>
      <c r="Y317" s="276"/>
      <c r="Z317" s="276"/>
      <c r="AB317" s="278" t="str">
        <f t="shared" si="38"/>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36"/>
        <v/>
      </c>
      <c r="T318" s="225" t="str">
        <f ca="1">IF(B318="","",IF(ISERROR(MATCH($J318,SorP!$B$1:$B$6230,0)),"",INDIRECT("'SorP'!$A$"&amp;MATCH($J318,SorP!$B$1:$B$6230,0))))</f>
        <v/>
      </c>
      <c r="U318" s="241"/>
      <c r="V318" s="275" t="e">
        <f>IF(C318="",NA(),MATCH($B318&amp;$C318,'Smelter Look-up'!$J:$J,0))</f>
        <v>#N/A</v>
      </c>
      <c r="W318" s="276"/>
      <c r="X318" s="276">
        <f t="shared" ca="1" si="37"/>
        <v>0</v>
      </c>
      <c r="Y318" s="276"/>
      <c r="Z318" s="276"/>
      <c r="AB318" s="278" t="str">
        <f t="shared" si="38"/>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36"/>
        <v/>
      </c>
      <c r="T319" s="225" t="str">
        <f ca="1">IF(B319="","",IF(ISERROR(MATCH($J319,SorP!$B$1:$B$6230,0)),"",INDIRECT("'SorP'!$A$"&amp;MATCH($J319,SorP!$B$1:$B$6230,0))))</f>
        <v/>
      </c>
      <c r="U319" s="241"/>
      <c r="V319" s="275" t="e">
        <f>IF(C319="",NA(),MATCH($B319&amp;$C319,'Smelter Look-up'!$J:$J,0))</f>
        <v>#N/A</v>
      </c>
      <c r="W319" s="276"/>
      <c r="X319" s="276">
        <f t="shared" ca="1" si="37"/>
        <v>0</v>
      </c>
      <c r="Y319" s="276"/>
      <c r="Z319" s="276"/>
      <c r="AB319" s="278" t="str">
        <f t="shared" si="38"/>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36"/>
        <v/>
      </c>
      <c r="T320" s="225" t="str">
        <f ca="1">IF(B320="","",IF(ISERROR(MATCH($J320,SorP!$B$1:$B$6230,0)),"",INDIRECT("'SorP'!$A$"&amp;MATCH($J320,SorP!$B$1:$B$6230,0))))</f>
        <v/>
      </c>
      <c r="U320" s="241"/>
      <c r="V320" s="275" t="e">
        <f>IF(C320="",NA(),MATCH($B320&amp;$C320,'Smelter Look-up'!$J:$J,0))</f>
        <v>#N/A</v>
      </c>
      <c r="W320" s="276"/>
      <c r="X320" s="276">
        <f t="shared" ca="1" si="37"/>
        <v>0</v>
      </c>
      <c r="Y320" s="276"/>
      <c r="Z320" s="276"/>
      <c r="AB320" s="278" t="str">
        <f t="shared" si="38"/>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36"/>
        <v/>
      </c>
      <c r="T321" s="225" t="str">
        <f ca="1">IF(B321="","",IF(ISERROR(MATCH($J321,SorP!$B$1:$B$6230,0)),"",INDIRECT("'SorP'!$A$"&amp;MATCH($J321,SorP!$B$1:$B$6230,0))))</f>
        <v/>
      </c>
      <c r="U321" s="241"/>
      <c r="V321" s="275" t="e">
        <f>IF(C321="",NA(),MATCH($B321&amp;$C321,'Smelter Look-up'!$J:$J,0))</f>
        <v>#N/A</v>
      </c>
      <c r="W321" s="276"/>
      <c r="X321" s="276">
        <f t="shared" ca="1" si="37"/>
        <v>0</v>
      </c>
      <c r="Y321" s="276"/>
      <c r="Z321" s="276"/>
      <c r="AB321" s="278" t="str">
        <f t="shared" si="38"/>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36"/>
        <v/>
      </c>
      <c r="T322" s="225" t="str">
        <f ca="1">IF(B322="","",IF(ISERROR(MATCH($J322,SorP!$B$1:$B$6230,0)),"",INDIRECT("'SorP'!$A$"&amp;MATCH($J322,SorP!$B$1:$B$6230,0))))</f>
        <v/>
      </c>
      <c r="U322" s="241"/>
      <c r="V322" s="275" t="e">
        <f>IF(C322="",NA(),MATCH($B322&amp;$C322,'Smelter Look-up'!$J:$J,0))</f>
        <v>#N/A</v>
      </c>
      <c r="W322" s="276"/>
      <c r="X322" s="276">
        <f t="shared" ca="1" si="37"/>
        <v>0</v>
      </c>
      <c r="Y322" s="276"/>
      <c r="Z322" s="276"/>
      <c r="AB322" s="278" t="str">
        <f t="shared" si="38"/>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36"/>
        <v/>
      </c>
      <c r="T323" s="225" t="str">
        <f ca="1">IF(B323="","",IF(ISERROR(MATCH($J323,SorP!$B$1:$B$6230,0)),"",INDIRECT("'SorP'!$A$"&amp;MATCH($J323,SorP!$B$1:$B$6230,0))))</f>
        <v/>
      </c>
      <c r="U323" s="241"/>
      <c r="V323" s="275" t="e">
        <f>IF(C323="",NA(),MATCH($B323&amp;$C323,'Smelter Look-up'!$J:$J,0))</f>
        <v>#N/A</v>
      </c>
      <c r="W323" s="276"/>
      <c r="X323" s="276">
        <f t="shared" ca="1" si="37"/>
        <v>0</v>
      </c>
      <c r="Y323" s="276"/>
      <c r="Z323" s="276"/>
      <c r="AB323" s="278" t="str">
        <f t="shared" si="38"/>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36"/>
        <v/>
      </c>
      <c r="T324" s="225" t="str">
        <f ca="1">IF(B324="","",IF(ISERROR(MATCH($J324,SorP!$B$1:$B$6230,0)),"",INDIRECT("'SorP'!$A$"&amp;MATCH($J324,SorP!$B$1:$B$6230,0))))</f>
        <v/>
      </c>
      <c r="U324" s="241"/>
      <c r="V324" s="275" t="e">
        <f>IF(C324="",NA(),MATCH($B324&amp;$C324,'Smelter Look-up'!$J:$J,0))</f>
        <v>#N/A</v>
      </c>
      <c r="W324" s="276"/>
      <c r="X324" s="276">
        <f t="shared" ca="1" si="37"/>
        <v>0</v>
      </c>
      <c r="Y324" s="276"/>
      <c r="Z324" s="276"/>
      <c r="AB324" s="278" t="str">
        <f t="shared" si="38"/>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39">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0">IF(AND(C325="Smelter not listed",OR(LEN(D325)=0,LEN(E325)=0)),1,0)</f>
        <v>0</v>
      </c>
      <c r="Y325" s="276"/>
      <c r="Z325" s="276"/>
      <c r="AB325" s="278" t="str">
        <f t="shared" ref="AB325" si="41">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2">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3">IF(AND(C326="Smelter not listed",OR(LEN(D326)=0,LEN(E326)=0)),1,0)</f>
        <v>0</v>
      </c>
      <c r="Y326" s="276"/>
      <c r="Z326" s="276"/>
      <c r="AB326" s="278" t="str">
        <f t="shared" ref="AB326:AB357" si="44">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2"/>
        <v/>
      </c>
      <c r="T327" s="225" t="str">
        <f ca="1">IF(B327="","",IF(ISERROR(MATCH($J327,SorP!$B$1:$B$6230,0)),"",INDIRECT("'SorP'!$A$"&amp;MATCH($J327,SorP!$B$1:$B$6230,0))))</f>
        <v/>
      </c>
      <c r="U327" s="241"/>
      <c r="V327" s="275" t="e">
        <f>IF(C327="",NA(),MATCH($B327&amp;$C327,'Smelter Look-up'!$J:$J,0))</f>
        <v>#N/A</v>
      </c>
      <c r="W327" s="276"/>
      <c r="X327" s="276">
        <f t="shared" ca="1" si="43"/>
        <v>0</v>
      </c>
      <c r="Y327" s="276"/>
      <c r="Z327" s="276"/>
      <c r="AB327" s="278" t="str">
        <f t="shared" si="44"/>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2"/>
        <v/>
      </c>
      <c r="T328" s="225" t="str">
        <f ca="1">IF(B328="","",IF(ISERROR(MATCH($J328,SorP!$B$1:$B$6230,0)),"",INDIRECT("'SorP'!$A$"&amp;MATCH($J328,SorP!$B$1:$B$6230,0))))</f>
        <v/>
      </c>
      <c r="U328" s="241"/>
      <c r="V328" s="275" t="e">
        <f>IF(C328="",NA(),MATCH($B328&amp;$C328,'Smelter Look-up'!$J:$J,0))</f>
        <v>#N/A</v>
      </c>
      <c r="W328" s="276"/>
      <c r="X328" s="276">
        <f t="shared" ca="1" si="43"/>
        <v>0</v>
      </c>
      <c r="Y328" s="276"/>
      <c r="Z328" s="276"/>
      <c r="AB328" s="278" t="str">
        <f t="shared" si="44"/>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2"/>
        <v/>
      </c>
      <c r="T329" s="225" t="str">
        <f ca="1">IF(B329="","",IF(ISERROR(MATCH($J329,SorP!$B$1:$B$6230,0)),"",INDIRECT("'SorP'!$A$"&amp;MATCH($J329,SorP!$B$1:$B$6230,0))))</f>
        <v/>
      </c>
      <c r="U329" s="241"/>
      <c r="V329" s="275" t="e">
        <f>IF(C329="",NA(),MATCH($B329&amp;$C329,'Smelter Look-up'!$J:$J,0))</f>
        <v>#N/A</v>
      </c>
      <c r="W329" s="276"/>
      <c r="X329" s="276">
        <f t="shared" ca="1" si="43"/>
        <v>0</v>
      </c>
      <c r="Y329" s="276"/>
      <c r="Z329" s="276"/>
      <c r="AB329" s="278" t="str">
        <f t="shared" si="44"/>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2"/>
        <v/>
      </c>
      <c r="T330" s="225" t="str">
        <f ca="1">IF(B330="","",IF(ISERROR(MATCH($J330,SorP!$B$1:$B$6230,0)),"",INDIRECT("'SorP'!$A$"&amp;MATCH($J330,SorP!$B$1:$B$6230,0))))</f>
        <v/>
      </c>
      <c r="U330" s="241"/>
      <c r="V330" s="275" t="e">
        <f>IF(C330="",NA(),MATCH($B330&amp;$C330,'Smelter Look-up'!$J:$J,0))</f>
        <v>#N/A</v>
      </c>
      <c r="W330" s="276"/>
      <c r="X330" s="276">
        <f t="shared" ca="1" si="43"/>
        <v>0</v>
      </c>
      <c r="Y330" s="276"/>
      <c r="Z330" s="276"/>
      <c r="AB330" s="278" t="str">
        <f t="shared" si="44"/>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2"/>
        <v/>
      </c>
      <c r="T331" s="225" t="str">
        <f ca="1">IF(B331="","",IF(ISERROR(MATCH($J331,SorP!$B$1:$B$6230,0)),"",INDIRECT("'SorP'!$A$"&amp;MATCH($J331,SorP!$B$1:$B$6230,0))))</f>
        <v/>
      </c>
      <c r="U331" s="241"/>
      <c r="V331" s="275" t="e">
        <f>IF(C331="",NA(),MATCH($B331&amp;$C331,'Smelter Look-up'!$J:$J,0))</f>
        <v>#N/A</v>
      </c>
      <c r="W331" s="276"/>
      <c r="X331" s="276">
        <f t="shared" ca="1" si="43"/>
        <v>0</v>
      </c>
      <c r="Y331" s="276"/>
      <c r="Z331" s="276"/>
      <c r="AB331" s="278" t="str">
        <f t="shared" si="44"/>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2"/>
        <v/>
      </c>
      <c r="T332" s="225" t="str">
        <f ca="1">IF(B332="","",IF(ISERROR(MATCH($J332,SorP!$B$1:$B$6230,0)),"",INDIRECT("'SorP'!$A$"&amp;MATCH($J332,SorP!$B$1:$B$6230,0))))</f>
        <v/>
      </c>
      <c r="U332" s="241"/>
      <c r="V332" s="275" t="e">
        <f>IF(C332="",NA(),MATCH($B332&amp;$C332,'Smelter Look-up'!$J:$J,0))</f>
        <v>#N/A</v>
      </c>
      <c r="W332" s="276"/>
      <c r="X332" s="276">
        <f t="shared" ca="1" si="43"/>
        <v>0</v>
      </c>
      <c r="Y332" s="276"/>
      <c r="Z332" s="276"/>
      <c r="AB332" s="278" t="str">
        <f t="shared" si="44"/>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2"/>
        <v/>
      </c>
      <c r="T333" s="225" t="str">
        <f ca="1">IF(B333="","",IF(ISERROR(MATCH($J333,SorP!$B$1:$B$6230,0)),"",INDIRECT("'SorP'!$A$"&amp;MATCH($J333,SorP!$B$1:$B$6230,0))))</f>
        <v/>
      </c>
      <c r="U333" s="241"/>
      <c r="V333" s="275" t="e">
        <f>IF(C333="",NA(),MATCH($B333&amp;$C333,'Smelter Look-up'!$J:$J,0))</f>
        <v>#N/A</v>
      </c>
      <c r="W333" s="276"/>
      <c r="X333" s="276">
        <f t="shared" ca="1" si="43"/>
        <v>0</v>
      </c>
      <c r="Y333" s="276"/>
      <c r="Z333" s="276"/>
      <c r="AB333" s="278" t="str">
        <f t="shared" si="44"/>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2"/>
        <v/>
      </c>
      <c r="T334" s="225" t="str">
        <f ca="1">IF(B334="","",IF(ISERROR(MATCH($J334,SorP!$B$1:$B$6230,0)),"",INDIRECT("'SorP'!$A$"&amp;MATCH($J334,SorP!$B$1:$B$6230,0))))</f>
        <v/>
      </c>
      <c r="U334" s="241"/>
      <c r="V334" s="275" t="e">
        <f>IF(C334="",NA(),MATCH($B334&amp;$C334,'Smelter Look-up'!$J:$J,0))</f>
        <v>#N/A</v>
      </c>
      <c r="W334" s="276"/>
      <c r="X334" s="276">
        <f t="shared" ca="1" si="43"/>
        <v>0</v>
      </c>
      <c r="Y334" s="276"/>
      <c r="Z334" s="276"/>
      <c r="AB334" s="278" t="str">
        <f t="shared" si="44"/>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2"/>
        <v/>
      </c>
      <c r="T335" s="225" t="str">
        <f ca="1">IF(B335="","",IF(ISERROR(MATCH($J335,SorP!$B$1:$B$6230,0)),"",INDIRECT("'SorP'!$A$"&amp;MATCH($J335,SorP!$B$1:$B$6230,0))))</f>
        <v/>
      </c>
      <c r="U335" s="241"/>
      <c r="V335" s="275" t="e">
        <f>IF(C335="",NA(),MATCH($B335&amp;$C335,'Smelter Look-up'!$J:$J,0))</f>
        <v>#N/A</v>
      </c>
      <c r="W335" s="276"/>
      <c r="X335" s="276">
        <f t="shared" ca="1" si="43"/>
        <v>0</v>
      </c>
      <c r="Y335" s="276"/>
      <c r="Z335" s="276"/>
      <c r="AB335" s="278" t="str">
        <f t="shared" si="44"/>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2"/>
        <v/>
      </c>
      <c r="T336" s="225" t="str">
        <f ca="1">IF(B336="","",IF(ISERROR(MATCH($J336,SorP!$B$1:$B$6230,0)),"",INDIRECT("'SorP'!$A$"&amp;MATCH($J336,SorP!$B$1:$B$6230,0))))</f>
        <v/>
      </c>
      <c r="U336" s="241"/>
      <c r="V336" s="275" t="e">
        <f>IF(C336="",NA(),MATCH($B336&amp;$C336,'Smelter Look-up'!$J:$J,0))</f>
        <v>#N/A</v>
      </c>
      <c r="W336" s="276"/>
      <c r="X336" s="276">
        <f t="shared" ca="1" si="43"/>
        <v>0</v>
      </c>
      <c r="Y336" s="276"/>
      <c r="Z336" s="276"/>
      <c r="AB336" s="278" t="str">
        <f t="shared" si="44"/>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2"/>
        <v/>
      </c>
      <c r="T337" s="225" t="str">
        <f ca="1">IF(B337="","",IF(ISERROR(MATCH($J337,SorP!$B$1:$B$6230,0)),"",INDIRECT("'SorP'!$A$"&amp;MATCH($J337,SorP!$B$1:$B$6230,0))))</f>
        <v/>
      </c>
      <c r="U337" s="241"/>
      <c r="V337" s="275" t="e">
        <f>IF(C337="",NA(),MATCH($B337&amp;$C337,'Smelter Look-up'!$J:$J,0))</f>
        <v>#N/A</v>
      </c>
      <c r="W337" s="276"/>
      <c r="X337" s="276">
        <f t="shared" ca="1" si="43"/>
        <v>0</v>
      </c>
      <c r="Y337" s="276"/>
      <c r="Z337" s="276"/>
      <c r="AB337" s="278" t="str">
        <f t="shared" si="44"/>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2"/>
        <v/>
      </c>
      <c r="T338" s="225" t="str">
        <f ca="1">IF(B338="","",IF(ISERROR(MATCH($J338,SorP!$B$1:$B$6230,0)),"",INDIRECT("'SorP'!$A$"&amp;MATCH($J338,SorP!$B$1:$B$6230,0))))</f>
        <v/>
      </c>
      <c r="U338" s="241"/>
      <c r="V338" s="275" t="e">
        <f>IF(C338="",NA(),MATCH($B338&amp;$C338,'Smelter Look-up'!$J:$J,0))</f>
        <v>#N/A</v>
      </c>
      <c r="W338" s="276"/>
      <c r="X338" s="276">
        <f t="shared" ca="1" si="43"/>
        <v>0</v>
      </c>
      <c r="Y338" s="276"/>
      <c r="Z338" s="276"/>
      <c r="AB338" s="278" t="str">
        <f t="shared" si="44"/>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2"/>
        <v/>
      </c>
      <c r="T339" s="225" t="str">
        <f ca="1">IF(B339="","",IF(ISERROR(MATCH($J339,SorP!$B$1:$B$6230,0)),"",INDIRECT("'SorP'!$A$"&amp;MATCH($J339,SorP!$B$1:$B$6230,0))))</f>
        <v/>
      </c>
      <c r="U339" s="241"/>
      <c r="V339" s="275" t="e">
        <f>IF(C339="",NA(),MATCH($B339&amp;$C339,'Smelter Look-up'!$J:$J,0))</f>
        <v>#N/A</v>
      </c>
      <c r="W339" s="276"/>
      <c r="X339" s="276">
        <f t="shared" ca="1" si="43"/>
        <v>0</v>
      </c>
      <c r="Y339" s="276"/>
      <c r="Z339" s="276"/>
      <c r="AB339" s="278" t="str">
        <f t="shared" si="44"/>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2"/>
        <v/>
      </c>
      <c r="T340" s="225" t="str">
        <f ca="1">IF(B340="","",IF(ISERROR(MATCH($J340,SorP!$B$1:$B$6230,0)),"",INDIRECT("'SorP'!$A$"&amp;MATCH($J340,SorP!$B$1:$B$6230,0))))</f>
        <v/>
      </c>
      <c r="U340" s="241"/>
      <c r="V340" s="275" t="e">
        <f>IF(C340="",NA(),MATCH($B340&amp;$C340,'Smelter Look-up'!$J:$J,0))</f>
        <v>#N/A</v>
      </c>
      <c r="W340" s="276"/>
      <c r="X340" s="276">
        <f t="shared" ca="1" si="43"/>
        <v>0</v>
      </c>
      <c r="Y340" s="276"/>
      <c r="Z340" s="276"/>
      <c r="AB340" s="278" t="str">
        <f t="shared" si="44"/>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2"/>
        <v/>
      </c>
      <c r="T341" s="225" t="str">
        <f ca="1">IF(B341="","",IF(ISERROR(MATCH($J341,SorP!$B$1:$B$6230,0)),"",INDIRECT("'SorP'!$A$"&amp;MATCH($J341,SorP!$B$1:$B$6230,0))))</f>
        <v/>
      </c>
      <c r="U341" s="241"/>
      <c r="V341" s="275" t="e">
        <f>IF(C341="",NA(),MATCH($B341&amp;$C341,'Smelter Look-up'!$J:$J,0))</f>
        <v>#N/A</v>
      </c>
      <c r="W341" s="276"/>
      <c r="X341" s="276">
        <f t="shared" ca="1" si="43"/>
        <v>0</v>
      </c>
      <c r="Y341" s="276"/>
      <c r="Z341" s="276"/>
      <c r="AB341" s="278" t="str">
        <f t="shared" si="44"/>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2"/>
        <v/>
      </c>
      <c r="T342" s="225" t="str">
        <f ca="1">IF(B342="","",IF(ISERROR(MATCH($J342,SorP!$B$1:$B$6230,0)),"",INDIRECT("'SorP'!$A$"&amp;MATCH($J342,SorP!$B$1:$B$6230,0))))</f>
        <v/>
      </c>
      <c r="U342" s="241"/>
      <c r="V342" s="275" t="e">
        <f>IF(C342="",NA(),MATCH($B342&amp;$C342,'Smelter Look-up'!$J:$J,0))</f>
        <v>#N/A</v>
      </c>
      <c r="W342" s="276"/>
      <c r="X342" s="276">
        <f t="shared" ca="1" si="43"/>
        <v>0</v>
      </c>
      <c r="Y342" s="276"/>
      <c r="Z342" s="276"/>
      <c r="AB342" s="278" t="str">
        <f t="shared" si="44"/>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2"/>
        <v/>
      </c>
      <c r="T343" s="225" t="str">
        <f ca="1">IF(B343="","",IF(ISERROR(MATCH($J343,SorP!$B$1:$B$6230,0)),"",INDIRECT("'SorP'!$A$"&amp;MATCH($J343,SorP!$B$1:$B$6230,0))))</f>
        <v/>
      </c>
      <c r="U343" s="241"/>
      <c r="V343" s="275" t="e">
        <f>IF(C343="",NA(),MATCH($B343&amp;$C343,'Smelter Look-up'!$J:$J,0))</f>
        <v>#N/A</v>
      </c>
      <c r="W343" s="276"/>
      <c r="X343" s="276">
        <f t="shared" ca="1" si="43"/>
        <v>0</v>
      </c>
      <c r="Y343" s="276"/>
      <c r="Z343" s="276"/>
      <c r="AB343" s="278" t="str">
        <f t="shared" si="44"/>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2"/>
        <v/>
      </c>
      <c r="T344" s="225" t="str">
        <f ca="1">IF(B344="","",IF(ISERROR(MATCH($J344,SorP!$B$1:$B$6230,0)),"",INDIRECT("'SorP'!$A$"&amp;MATCH($J344,SorP!$B$1:$B$6230,0))))</f>
        <v/>
      </c>
      <c r="U344" s="241"/>
      <c r="V344" s="275" t="e">
        <f>IF(C344="",NA(),MATCH($B344&amp;$C344,'Smelter Look-up'!$J:$J,0))</f>
        <v>#N/A</v>
      </c>
      <c r="W344" s="276"/>
      <c r="X344" s="276">
        <f t="shared" ca="1" si="43"/>
        <v>0</v>
      </c>
      <c r="Y344" s="276"/>
      <c r="Z344" s="276"/>
      <c r="AB344" s="278" t="str">
        <f t="shared" si="44"/>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2"/>
        <v/>
      </c>
      <c r="T345" s="225" t="str">
        <f ca="1">IF(B345="","",IF(ISERROR(MATCH($J345,SorP!$B$1:$B$6230,0)),"",INDIRECT("'SorP'!$A$"&amp;MATCH($J345,SorP!$B$1:$B$6230,0))))</f>
        <v/>
      </c>
      <c r="U345" s="241"/>
      <c r="V345" s="275" t="e">
        <f>IF(C345="",NA(),MATCH($B345&amp;$C345,'Smelter Look-up'!$J:$J,0))</f>
        <v>#N/A</v>
      </c>
      <c r="W345" s="276"/>
      <c r="X345" s="276">
        <f t="shared" ca="1" si="43"/>
        <v>0</v>
      </c>
      <c r="Y345" s="276"/>
      <c r="Z345" s="276"/>
      <c r="AB345" s="278" t="str">
        <f t="shared" si="44"/>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2"/>
        <v/>
      </c>
      <c r="T346" s="225" t="str">
        <f ca="1">IF(B346="","",IF(ISERROR(MATCH($J346,SorP!$B$1:$B$6230,0)),"",INDIRECT("'SorP'!$A$"&amp;MATCH($J346,SorP!$B$1:$B$6230,0))))</f>
        <v/>
      </c>
      <c r="U346" s="241"/>
      <c r="V346" s="275" t="e">
        <f>IF(C346="",NA(),MATCH($B346&amp;$C346,'Smelter Look-up'!$J:$J,0))</f>
        <v>#N/A</v>
      </c>
      <c r="W346" s="276"/>
      <c r="X346" s="276">
        <f t="shared" ca="1" si="43"/>
        <v>0</v>
      </c>
      <c r="Y346" s="276"/>
      <c r="Z346" s="276"/>
      <c r="AB346" s="278" t="str">
        <f t="shared" si="44"/>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2"/>
        <v/>
      </c>
      <c r="T347" s="225" t="str">
        <f ca="1">IF(B347="","",IF(ISERROR(MATCH($J347,SorP!$B$1:$B$6230,0)),"",INDIRECT("'SorP'!$A$"&amp;MATCH($J347,SorP!$B$1:$B$6230,0))))</f>
        <v/>
      </c>
      <c r="U347" s="241"/>
      <c r="V347" s="275" t="e">
        <f>IF(C347="",NA(),MATCH($B347&amp;$C347,'Smelter Look-up'!$J:$J,0))</f>
        <v>#N/A</v>
      </c>
      <c r="W347" s="276"/>
      <c r="X347" s="276">
        <f t="shared" ca="1" si="43"/>
        <v>0</v>
      </c>
      <c r="Y347" s="276"/>
      <c r="Z347" s="276"/>
      <c r="AB347" s="278" t="str">
        <f t="shared" si="44"/>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2"/>
        <v/>
      </c>
      <c r="T348" s="225" t="str">
        <f ca="1">IF(B348="","",IF(ISERROR(MATCH($J348,SorP!$B$1:$B$6230,0)),"",INDIRECT("'SorP'!$A$"&amp;MATCH($J348,SorP!$B$1:$B$6230,0))))</f>
        <v/>
      </c>
      <c r="U348" s="241"/>
      <c r="V348" s="275" t="e">
        <f>IF(C348="",NA(),MATCH($B348&amp;$C348,'Smelter Look-up'!$J:$J,0))</f>
        <v>#N/A</v>
      </c>
      <c r="W348" s="276"/>
      <c r="X348" s="276">
        <f t="shared" ca="1" si="43"/>
        <v>0</v>
      </c>
      <c r="Y348" s="276"/>
      <c r="Z348" s="276"/>
      <c r="AB348" s="278" t="str">
        <f t="shared" si="44"/>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2"/>
        <v/>
      </c>
      <c r="T349" s="225" t="str">
        <f ca="1">IF(B349="","",IF(ISERROR(MATCH($J349,SorP!$B$1:$B$6230,0)),"",INDIRECT("'SorP'!$A$"&amp;MATCH($J349,SorP!$B$1:$B$6230,0))))</f>
        <v/>
      </c>
      <c r="U349" s="241"/>
      <c r="V349" s="275" t="e">
        <f>IF(C349="",NA(),MATCH($B349&amp;$C349,'Smelter Look-up'!$J:$J,0))</f>
        <v>#N/A</v>
      </c>
      <c r="W349" s="276"/>
      <c r="X349" s="276">
        <f t="shared" ca="1" si="43"/>
        <v>0</v>
      </c>
      <c r="Y349" s="276"/>
      <c r="Z349" s="276"/>
      <c r="AB349" s="278" t="str">
        <f t="shared" si="44"/>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2"/>
        <v/>
      </c>
      <c r="T350" s="225" t="str">
        <f ca="1">IF(B350="","",IF(ISERROR(MATCH($J350,SorP!$B$1:$B$6230,0)),"",INDIRECT("'SorP'!$A$"&amp;MATCH($J350,SorP!$B$1:$B$6230,0))))</f>
        <v/>
      </c>
      <c r="U350" s="241"/>
      <c r="V350" s="275" t="e">
        <f>IF(C350="",NA(),MATCH($B350&amp;$C350,'Smelter Look-up'!$J:$J,0))</f>
        <v>#N/A</v>
      </c>
      <c r="W350" s="276"/>
      <c r="X350" s="276">
        <f t="shared" ca="1" si="43"/>
        <v>0</v>
      </c>
      <c r="Y350" s="276"/>
      <c r="Z350" s="276"/>
      <c r="AB350" s="278" t="str">
        <f t="shared" si="44"/>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2"/>
        <v/>
      </c>
      <c r="T351" s="225" t="str">
        <f ca="1">IF(B351="","",IF(ISERROR(MATCH($J351,SorP!$B$1:$B$6230,0)),"",INDIRECT("'SorP'!$A$"&amp;MATCH($J351,SorP!$B$1:$B$6230,0))))</f>
        <v/>
      </c>
      <c r="U351" s="241"/>
      <c r="V351" s="275" t="e">
        <f>IF(C351="",NA(),MATCH($B351&amp;$C351,'Smelter Look-up'!$J:$J,0))</f>
        <v>#N/A</v>
      </c>
      <c r="W351" s="276"/>
      <c r="X351" s="276">
        <f t="shared" ca="1" si="43"/>
        <v>0</v>
      </c>
      <c r="Y351" s="276"/>
      <c r="Z351" s="276"/>
      <c r="AB351" s="278" t="str">
        <f t="shared" si="44"/>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2"/>
        <v/>
      </c>
      <c r="T352" s="225" t="str">
        <f ca="1">IF(B352="","",IF(ISERROR(MATCH($J352,SorP!$B$1:$B$6230,0)),"",INDIRECT("'SorP'!$A$"&amp;MATCH($J352,SorP!$B$1:$B$6230,0))))</f>
        <v/>
      </c>
      <c r="U352" s="241"/>
      <c r="V352" s="275" t="e">
        <f>IF(C352="",NA(),MATCH($B352&amp;$C352,'Smelter Look-up'!$J:$J,0))</f>
        <v>#N/A</v>
      </c>
      <c r="W352" s="276"/>
      <c r="X352" s="276">
        <f t="shared" ca="1" si="43"/>
        <v>0</v>
      </c>
      <c r="Y352" s="276"/>
      <c r="Z352" s="276"/>
      <c r="AB352" s="278" t="str">
        <f t="shared" si="44"/>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2"/>
        <v/>
      </c>
      <c r="T353" s="225" t="str">
        <f ca="1">IF(B353="","",IF(ISERROR(MATCH($J353,SorP!$B$1:$B$6230,0)),"",INDIRECT("'SorP'!$A$"&amp;MATCH($J353,SorP!$B$1:$B$6230,0))))</f>
        <v/>
      </c>
      <c r="U353" s="241"/>
      <c r="V353" s="275" t="e">
        <f>IF(C353="",NA(),MATCH($B353&amp;$C353,'Smelter Look-up'!$J:$J,0))</f>
        <v>#N/A</v>
      </c>
      <c r="W353" s="276"/>
      <c r="X353" s="276">
        <f t="shared" ca="1" si="43"/>
        <v>0</v>
      </c>
      <c r="Y353" s="276"/>
      <c r="Z353" s="276"/>
      <c r="AB353" s="278" t="str">
        <f t="shared" si="44"/>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2"/>
        <v/>
      </c>
      <c r="T354" s="225" t="str">
        <f ca="1">IF(B354="","",IF(ISERROR(MATCH($J354,SorP!$B$1:$B$6230,0)),"",INDIRECT("'SorP'!$A$"&amp;MATCH($J354,SorP!$B$1:$B$6230,0))))</f>
        <v/>
      </c>
      <c r="U354" s="241"/>
      <c r="V354" s="275" t="e">
        <f>IF(C354="",NA(),MATCH($B354&amp;$C354,'Smelter Look-up'!$J:$J,0))</f>
        <v>#N/A</v>
      </c>
      <c r="W354" s="276"/>
      <c r="X354" s="276">
        <f t="shared" ca="1" si="43"/>
        <v>0</v>
      </c>
      <c r="Y354" s="276"/>
      <c r="Z354" s="276"/>
      <c r="AB354" s="278" t="str">
        <f t="shared" si="44"/>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2"/>
        <v/>
      </c>
      <c r="T355" s="225" t="str">
        <f ca="1">IF(B355="","",IF(ISERROR(MATCH($J355,SorP!$B$1:$B$6230,0)),"",INDIRECT("'SorP'!$A$"&amp;MATCH($J355,SorP!$B$1:$B$6230,0))))</f>
        <v/>
      </c>
      <c r="U355" s="241"/>
      <c r="V355" s="275" t="e">
        <f>IF(C355="",NA(),MATCH($B355&amp;$C355,'Smelter Look-up'!$J:$J,0))</f>
        <v>#N/A</v>
      </c>
      <c r="W355" s="276"/>
      <c r="X355" s="276">
        <f t="shared" ca="1" si="43"/>
        <v>0</v>
      </c>
      <c r="Y355" s="276"/>
      <c r="Z355" s="276"/>
      <c r="AB355" s="278" t="str">
        <f t="shared" si="44"/>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2"/>
        <v/>
      </c>
      <c r="T356" s="225" t="str">
        <f ca="1">IF(B356="","",IF(ISERROR(MATCH($J356,SorP!$B$1:$B$6230,0)),"",INDIRECT("'SorP'!$A$"&amp;MATCH($J356,SorP!$B$1:$B$6230,0))))</f>
        <v/>
      </c>
      <c r="U356" s="241"/>
      <c r="V356" s="275" t="e">
        <f>IF(C356="",NA(),MATCH($B356&amp;$C356,'Smelter Look-up'!$J:$J,0))</f>
        <v>#N/A</v>
      </c>
      <c r="W356" s="276"/>
      <c r="X356" s="276">
        <f t="shared" ca="1" si="43"/>
        <v>0</v>
      </c>
      <c r="Y356" s="276"/>
      <c r="Z356" s="276"/>
      <c r="AB356" s="278" t="str">
        <f t="shared" si="44"/>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2"/>
        <v/>
      </c>
      <c r="T357" s="225" t="str">
        <f ca="1">IF(B357="","",IF(ISERROR(MATCH($J357,SorP!$B$1:$B$6230,0)),"",INDIRECT("'SorP'!$A$"&amp;MATCH($J357,SorP!$B$1:$B$6230,0))))</f>
        <v/>
      </c>
      <c r="U357" s="241"/>
      <c r="V357" s="275" t="e">
        <f>IF(C357="",NA(),MATCH($B357&amp;$C357,'Smelter Look-up'!$J:$J,0))</f>
        <v>#N/A</v>
      </c>
      <c r="W357" s="276"/>
      <c r="X357" s="276">
        <f t="shared" ca="1" si="43"/>
        <v>0</v>
      </c>
      <c r="Y357" s="276"/>
      <c r="Z357" s="276"/>
      <c r="AB357" s="278" t="str">
        <f t="shared" si="44"/>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45">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46">IF(AND(C358="Smelter not listed",OR(LEN(D358)=0,LEN(E358)=0)),1,0)</f>
        <v>0</v>
      </c>
      <c r="Y358" s="276"/>
      <c r="Z358" s="276"/>
      <c r="AB358" s="278" t="str">
        <f t="shared" ref="AB358:AB388" si="47">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45"/>
        <v/>
      </c>
      <c r="T359" s="225" t="str">
        <f ca="1">IF(B359="","",IF(ISERROR(MATCH($J359,SorP!$B$1:$B$6230,0)),"",INDIRECT("'SorP'!$A$"&amp;MATCH($J359,SorP!$B$1:$B$6230,0))))</f>
        <v/>
      </c>
      <c r="U359" s="241"/>
      <c r="V359" s="275" t="e">
        <f>IF(C359="",NA(),MATCH($B359&amp;$C359,'Smelter Look-up'!$J:$J,0))</f>
        <v>#N/A</v>
      </c>
      <c r="W359" s="276"/>
      <c r="X359" s="276">
        <f t="shared" ca="1" si="46"/>
        <v>0</v>
      </c>
      <c r="Y359" s="276"/>
      <c r="Z359" s="276"/>
      <c r="AB359" s="278" t="str">
        <f t="shared" si="47"/>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45"/>
        <v/>
      </c>
      <c r="T360" s="225" t="str">
        <f ca="1">IF(B360="","",IF(ISERROR(MATCH($J360,SorP!$B$1:$B$6230,0)),"",INDIRECT("'SorP'!$A$"&amp;MATCH($J360,SorP!$B$1:$B$6230,0))))</f>
        <v/>
      </c>
      <c r="U360" s="241"/>
      <c r="V360" s="275" t="e">
        <f>IF(C360="",NA(),MATCH($B360&amp;$C360,'Smelter Look-up'!$J:$J,0))</f>
        <v>#N/A</v>
      </c>
      <c r="W360" s="276"/>
      <c r="X360" s="276">
        <f t="shared" ca="1" si="46"/>
        <v>0</v>
      </c>
      <c r="Y360" s="276"/>
      <c r="Z360" s="276"/>
      <c r="AB360" s="278" t="str">
        <f t="shared" si="47"/>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45"/>
        <v/>
      </c>
      <c r="T361" s="225" t="str">
        <f ca="1">IF(B361="","",IF(ISERROR(MATCH($J361,SorP!$B$1:$B$6230,0)),"",INDIRECT("'SorP'!$A$"&amp;MATCH($J361,SorP!$B$1:$B$6230,0))))</f>
        <v/>
      </c>
      <c r="U361" s="241"/>
      <c r="V361" s="275" t="e">
        <f>IF(C361="",NA(),MATCH($B361&amp;$C361,'Smelter Look-up'!$J:$J,0))</f>
        <v>#N/A</v>
      </c>
      <c r="W361" s="276"/>
      <c r="X361" s="276">
        <f t="shared" ca="1" si="46"/>
        <v>0</v>
      </c>
      <c r="Y361" s="276"/>
      <c r="Z361" s="276"/>
      <c r="AB361" s="278" t="str">
        <f t="shared" si="47"/>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45"/>
        <v/>
      </c>
      <c r="T362" s="225" t="str">
        <f ca="1">IF(B362="","",IF(ISERROR(MATCH($J362,SorP!$B$1:$B$6230,0)),"",INDIRECT("'SorP'!$A$"&amp;MATCH($J362,SorP!$B$1:$B$6230,0))))</f>
        <v/>
      </c>
      <c r="U362" s="241"/>
      <c r="V362" s="275" t="e">
        <f>IF(C362="",NA(),MATCH($B362&amp;$C362,'Smelter Look-up'!$J:$J,0))</f>
        <v>#N/A</v>
      </c>
      <c r="W362" s="276"/>
      <c r="X362" s="276">
        <f t="shared" ca="1" si="46"/>
        <v>0</v>
      </c>
      <c r="Y362" s="276"/>
      <c r="Z362" s="276"/>
      <c r="AB362" s="278" t="str">
        <f t="shared" si="47"/>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45"/>
        <v/>
      </c>
      <c r="T363" s="225" t="str">
        <f ca="1">IF(B363="","",IF(ISERROR(MATCH($J363,SorP!$B$1:$B$6230,0)),"",INDIRECT("'SorP'!$A$"&amp;MATCH($J363,SorP!$B$1:$B$6230,0))))</f>
        <v/>
      </c>
      <c r="U363" s="241"/>
      <c r="V363" s="275" t="e">
        <f>IF(C363="",NA(),MATCH($B363&amp;$C363,'Smelter Look-up'!$J:$J,0))</f>
        <v>#N/A</v>
      </c>
      <c r="W363" s="276"/>
      <c r="X363" s="276">
        <f t="shared" ca="1" si="46"/>
        <v>0</v>
      </c>
      <c r="Y363" s="276"/>
      <c r="Z363" s="276"/>
      <c r="AB363" s="278" t="str">
        <f t="shared" si="47"/>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45"/>
        <v/>
      </c>
      <c r="T364" s="225" t="str">
        <f ca="1">IF(B364="","",IF(ISERROR(MATCH($J364,SorP!$B$1:$B$6230,0)),"",INDIRECT("'SorP'!$A$"&amp;MATCH($J364,SorP!$B$1:$B$6230,0))))</f>
        <v/>
      </c>
      <c r="U364" s="241"/>
      <c r="V364" s="275" t="e">
        <f>IF(C364="",NA(),MATCH($B364&amp;$C364,'Smelter Look-up'!$J:$J,0))</f>
        <v>#N/A</v>
      </c>
      <c r="W364" s="276"/>
      <c r="X364" s="276">
        <f t="shared" ca="1" si="46"/>
        <v>0</v>
      </c>
      <c r="Y364" s="276"/>
      <c r="Z364" s="276"/>
      <c r="AB364" s="278" t="str">
        <f t="shared" si="47"/>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45"/>
        <v/>
      </c>
      <c r="T365" s="225" t="str">
        <f ca="1">IF(B365="","",IF(ISERROR(MATCH($J365,SorP!$B$1:$B$6230,0)),"",INDIRECT("'SorP'!$A$"&amp;MATCH($J365,SorP!$B$1:$B$6230,0))))</f>
        <v/>
      </c>
      <c r="U365" s="241"/>
      <c r="V365" s="275" t="e">
        <f>IF(C365="",NA(),MATCH($B365&amp;$C365,'Smelter Look-up'!$J:$J,0))</f>
        <v>#N/A</v>
      </c>
      <c r="W365" s="276"/>
      <c r="X365" s="276">
        <f t="shared" ca="1" si="46"/>
        <v>0</v>
      </c>
      <c r="Y365" s="276"/>
      <c r="Z365" s="276"/>
      <c r="AB365" s="278" t="str">
        <f t="shared" si="47"/>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45"/>
        <v/>
      </c>
      <c r="T366" s="225" t="str">
        <f ca="1">IF(B366="","",IF(ISERROR(MATCH($J366,SorP!$B$1:$B$6230,0)),"",INDIRECT("'SorP'!$A$"&amp;MATCH($J366,SorP!$B$1:$B$6230,0))))</f>
        <v/>
      </c>
      <c r="U366" s="241"/>
      <c r="V366" s="275" t="e">
        <f>IF(C366="",NA(),MATCH($B366&amp;$C366,'Smelter Look-up'!$J:$J,0))</f>
        <v>#N/A</v>
      </c>
      <c r="W366" s="276"/>
      <c r="X366" s="276">
        <f t="shared" ca="1" si="46"/>
        <v>0</v>
      </c>
      <c r="Y366" s="276"/>
      <c r="Z366" s="276"/>
      <c r="AB366" s="278" t="str">
        <f t="shared" si="47"/>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45"/>
        <v/>
      </c>
      <c r="T367" s="225" t="str">
        <f ca="1">IF(B367="","",IF(ISERROR(MATCH($J367,SorP!$B$1:$B$6230,0)),"",INDIRECT("'SorP'!$A$"&amp;MATCH($J367,SorP!$B$1:$B$6230,0))))</f>
        <v/>
      </c>
      <c r="U367" s="241"/>
      <c r="V367" s="275" t="e">
        <f>IF(C367="",NA(),MATCH($B367&amp;$C367,'Smelter Look-up'!$J:$J,0))</f>
        <v>#N/A</v>
      </c>
      <c r="W367" s="276"/>
      <c r="X367" s="276">
        <f t="shared" ca="1" si="46"/>
        <v>0</v>
      </c>
      <c r="Y367" s="276"/>
      <c r="Z367" s="276"/>
      <c r="AB367" s="278" t="str">
        <f t="shared" si="47"/>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45"/>
        <v/>
      </c>
      <c r="T368" s="225" t="str">
        <f ca="1">IF(B368="","",IF(ISERROR(MATCH($J368,SorP!$B$1:$B$6230,0)),"",INDIRECT("'SorP'!$A$"&amp;MATCH($J368,SorP!$B$1:$B$6230,0))))</f>
        <v/>
      </c>
      <c r="U368" s="241"/>
      <c r="V368" s="275" t="e">
        <f>IF(C368="",NA(),MATCH($B368&amp;$C368,'Smelter Look-up'!$J:$J,0))</f>
        <v>#N/A</v>
      </c>
      <c r="W368" s="276"/>
      <c r="X368" s="276">
        <f t="shared" ca="1" si="46"/>
        <v>0</v>
      </c>
      <c r="Y368" s="276"/>
      <c r="Z368" s="276"/>
      <c r="AB368" s="278" t="str">
        <f t="shared" si="47"/>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45"/>
        <v/>
      </c>
      <c r="T369" s="225" t="str">
        <f ca="1">IF(B369="","",IF(ISERROR(MATCH($J369,SorP!$B$1:$B$6230,0)),"",INDIRECT("'SorP'!$A$"&amp;MATCH($J369,SorP!$B$1:$B$6230,0))))</f>
        <v/>
      </c>
      <c r="U369" s="241"/>
      <c r="V369" s="275" t="e">
        <f>IF(C369="",NA(),MATCH($B369&amp;$C369,'Smelter Look-up'!$J:$J,0))</f>
        <v>#N/A</v>
      </c>
      <c r="W369" s="276"/>
      <c r="X369" s="276">
        <f t="shared" ca="1" si="46"/>
        <v>0</v>
      </c>
      <c r="Y369" s="276"/>
      <c r="Z369" s="276"/>
      <c r="AB369" s="278" t="str">
        <f t="shared" si="47"/>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45"/>
        <v/>
      </c>
      <c r="T370" s="225" t="str">
        <f ca="1">IF(B370="","",IF(ISERROR(MATCH($J370,SorP!$B$1:$B$6230,0)),"",INDIRECT("'SorP'!$A$"&amp;MATCH($J370,SorP!$B$1:$B$6230,0))))</f>
        <v/>
      </c>
      <c r="U370" s="241"/>
      <c r="V370" s="275" t="e">
        <f>IF(C370="",NA(),MATCH($B370&amp;$C370,'Smelter Look-up'!$J:$J,0))</f>
        <v>#N/A</v>
      </c>
      <c r="W370" s="276"/>
      <c r="X370" s="276">
        <f t="shared" ca="1" si="46"/>
        <v>0</v>
      </c>
      <c r="Y370" s="276"/>
      <c r="Z370" s="276"/>
      <c r="AB370" s="278" t="str">
        <f t="shared" si="47"/>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45"/>
        <v/>
      </c>
      <c r="T371" s="225" t="str">
        <f ca="1">IF(B371="","",IF(ISERROR(MATCH($J371,SorP!$B$1:$B$6230,0)),"",INDIRECT("'SorP'!$A$"&amp;MATCH($J371,SorP!$B$1:$B$6230,0))))</f>
        <v/>
      </c>
      <c r="U371" s="241"/>
      <c r="V371" s="275" t="e">
        <f>IF(C371="",NA(),MATCH($B371&amp;$C371,'Smelter Look-up'!$J:$J,0))</f>
        <v>#N/A</v>
      </c>
      <c r="W371" s="276"/>
      <c r="X371" s="276">
        <f t="shared" ca="1" si="46"/>
        <v>0</v>
      </c>
      <c r="Y371" s="276"/>
      <c r="Z371" s="276"/>
      <c r="AB371" s="278" t="str">
        <f t="shared" si="47"/>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45"/>
        <v/>
      </c>
      <c r="T372" s="225" t="str">
        <f ca="1">IF(B372="","",IF(ISERROR(MATCH($J372,SorP!$B$1:$B$6230,0)),"",INDIRECT("'SorP'!$A$"&amp;MATCH($J372,SorP!$B$1:$B$6230,0))))</f>
        <v/>
      </c>
      <c r="U372" s="241"/>
      <c r="V372" s="275" t="e">
        <f>IF(C372="",NA(),MATCH($B372&amp;$C372,'Smelter Look-up'!$J:$J,0))</f>
        <v>#N/A</v>
      </c>
      <c r="W372" s="276"/>
      <c r="X372" s="276">
        <f t="shared" ca="1" si="46"/>
        <v>0</v>
      </c>
      <c r="Y372" s="276"/>
      <c r="Z372" s="276"/>
      <c r="AB372" s="278" t="str">
        <f t="shared" si="47"/>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45"/>
        <v/>
      </c>
      <c r="T373" s="225" t="str">
        <f ca="1">IF(B373="","",IF(ISERROR(MATCH($J373,SorP!$B$1:$B$6230,0)),"",INDIRECT("'SorP'!$A$"&amp;MATCH($J373,SorP!$B$1:$B$6230,0))))</f>
        <v/>
      </c>
      <c r="U373" s="241"/>
      <c r="V373" s="275" t="e">
        <f>IF(C373="",NA(),MATCH($B373&amp;$C373,'Smelter Look-up'!$J:$J,0))</f>
        <v>#N/A</v>
      </c>
      <c r="W373" s="276"/>
      <c r="X373" s="276">
        <f t="shared" ca="1" si="46"/>
        <v>0</v>
      </c>
      <c r="Y373" s="276"/>
      <c r="Z373" s="276"/>
      <c r="AB373" s="278" t="str">
        <f t="shared" si="47"/>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45"/>
        <v/>
      </c>
      <c r="T374" s="225" t="str">
        <f ca="1">IF(B374="","",IF(ISERROR(MATCH($J374,SorP!$B$1:$B$6230,0)),"",INDIRECT("'SorP'!$A$"&amp;MATCH($J374,SorP!$B$1:$B$6230,0))))</f>
        <v/>
      </c>
      <c r="U374" s="241"/>
      <c r="V374" s="275" t="e">
        <f>IF(C374="",NA(),MATCH($B374&amp;$C374,'Smelter Look-up'!$J:$J,0))</f>
        <v>#N/A</v>
      </c>
      <c r="W374" s="276"/>
      <c r="X374" s="276">
        <f t="shared" ca="1" si="46"/>
        <v>0</v>
      </c>
      <c r="Y374" s="276"/>
      <c r="Z374" s="276"/>
      <c r="AB374" s="278" t="str">
        <f t="shared" si="47"/>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45"/>
        <v/>
      </c>
      <c r="T375" s="225" t="str">
        <f ca="1">IF(B375="","",IF(ISERROR(MATCH($J375,SorP!$B$1:$B$6230,0)),"",INDIRECT("'SorP'!$A$"&amp;MATCH($J375,SorP!$B$1:$B$6230,0))))</f>
        <v/>
      </c>
      <c r="U375" s="241"/>
      <c r="V375" s="275" t="e">
        <f>IF(C375="",NA(),MATCH($B375&amp;$C375,'Smelter Look-up'!$J:$J,0))</f>
        <v>#N/A</v>
      </c>
      <c r="W375" s="276"/>
      <c r="X375" s="276">
        <f t="shared" ca="1" si="46"/>
        <v>0</v>
      </c>
      <c r="Y375" s="276"/>
      <c r="Z375" s="276"/>
      <c r="AB375" s="278" t="str">
        <f t="shared" si="47"/>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45"/>
        <v/>
      </c>
      <c r="T376" s="225" t="str">
        <f ca="1">IF(B376="","",IF(ISERROR(MATCH($J376,SorP!$B$1:$B$6230,0)),"",INDIRECT("'SorP'!$A$"&amp;MATCH($J376,SorP!$B$1:$B$6230,0))))</f>
        <v/>
      </c>
      <c r="U376" s="241"/>
      <c r="V376" s="275" t="e">
        <f>IF(C376="",NA(),MATCH($B376&amp;$C376,'Smelter Look-up'!$J:$J,0))</f>
        <v>#N/A</v>
      </c>
      <c r="W376" s="276"/>
      <c r="X376" s="276">
        <f t="shared" ca="1" si="46"/>
        <v>0</v>
      </c>
      <c r="Y376" s="276"/>
      <c r="Z376" s="276"/>
      <c r="AB376" s="278" t="str">
        <f t="shared" si="47"/>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45"/>
        <v/>
      </c>
      <c r="T377" s="225" t="str">
        <f ca="1">IF(B377="","",IF(ISERROR(MATCH($J377,SorP!$B$1:$B$6230,0)),"",INDIRECT("'SorP'!$A$"&amp;MATCH($J377,SorP!$B$1:$B$6230,0))))</f>
        <v/>
      </c>
      <c r="U377" s="241"/>
      <c r="V377" s="275" t="e">
        <f>IF(C377="",NA(),MATCH($B377&amp;$C377,'Smelter Look-up'!$J:$J,0))</f>
        <v>#N/A</v>
      </c>
      <c r="W377" s="276"/>
      <c r="X377" s="276">
        <f t="shared" ca="1" si="46"/>
        <v>0</v>
      </c>
      <c r="Y377" s="276"/>
      <c r="Z377" s="276"/>
      <c r="AB377" s="278" t="str">
        <f t="shared" si="47"/>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45"/>
        <v/>
      </c>
      <c r="T378" s="225" t="str">
        <f ca="1">IF(B378="","",IF(ISERROR(MATCH($J378,SorP!$B$1:$B$6230,0)),"",INDIRECT("'SorP'!$A$"&amp;MATCH($J378,SorP!$B$1:$B$6230,0))))</f>
        <v/>
      </c>
      <c r="U378" s="241"/>
      <c r="V378" s="275" t="e">
        <f>IF(C378="",NA(),MATCH($B378&amp;$C378,'Smelter Look-up'!$J:$J,0))</f>
        <v>#N/A</v>
      </c>
      <c r="W378" s="276"/>
      <c r="X378" s="276">
        <f t="shared" ca="1" si="46"/>
        <v>0</v>
      </c>
      <c r="Y378" s="276"/>
      <c r="Z378" s="276"/>
      <c r="AB378" s="278" t="str">
        <f t="shared" si="47"/>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45"/>
        <v/>
      </c>
      <c r="T379" s="225" t="str">
        <f ca="1">IF(B379="","",IF(ISERROR(MATCH($J379,SorP!$B$1:$B$6230,0)),"",INDIRECT("'SorP'!$A$"&amp;MATCH($J379,SorP!$B$1:$B$6230,0))))</f>
        <v/>
      </c>
      <c r="U379" s="241"/>
      <c r="V379" s="275" t="e">
        <f>IF(C379="",NA(),MATCH($B379&amp;$C379,'Smelter Look-up'!$J:$J,0))</f>
        <v>#N/A</v>
      </c>
      <c r="W379" s="276"/>
      <c r="X379" s="276">
        <f t="shared" ca="1" si="46"/>
        <v>0</v>
      </c>
      <c r="Y379" s="276"/>
      <c r="Z379" s="276"/>
      <c r="AB379" s="278" t="str">
        <f t="shared" si="47"/>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45"/>
        <v/>
      </c>
      <c r="T380" s="225" t="str">
        <f ca="1">IF(B380="","",IF(ISERROR(MATCH($J380,SorP!$B$1:$B$6230,0)),"",INDIRECT("'SorP'!$A$"&amp;MATCH($J380,SorP!$B$1:$B$6230,0))))</f>
        <v/>
      </c>
      <c r="U380" s="241"/>
      <c r="V380" s="275" t="e">
        <f>IF(C380="",NA(),MATCH($B380&amp;$C380,'Smelter Look-up'!$J:$J,0))</f>
        <v>#N/A</v>
      </c>
      <c r="W380" s="276"/>
      <c r="X380" s="276">
        <f t="shared" ca="1" si="46"/>
        <v>0</v>
      </c>
      <c r="Y380" s="276"/>
      <c r="Z380" s="276"/>
      <c r="AB380" s="278" t="str">
        <f t="shared" si="47"/>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45"/>
        <v/>
      </c>
      <c r="T381" s="225" t="str">
        <f ca="1">IF(B381="","",IF(ISERROR(MATCH($J381,SorP!$B$1:$B$6230,0)),"",INDIRECT("'SorP'!$A$"&amp;MATCH($J381,SorP!$B$1:$B$6230,0))))</f>
        <v/>
      </c>
      <c r="U381" s="241"/>
      <c r="V381" s="275" t="e">
        <f>IF(C381="",NA(),MATCH($B381&amp;$C381,'Smelter Look-up'!$J:$J,0))</f>
        <v>#N/A</v>
      </c>
      <c r="W381" s="276"/>
      <c r="X381" s="276">
        <f t="shared" ca="1" si="46"/>
        <v>0</v>
      </c>
      <c r="Y381" s="276"/>
      <c r="Z381" s="276"/>
      <c r="AB381" s="278" t="str">
        <f t="shared" si="47"/>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45"/>
        <v/>
      </c>
      <c r="T382" s="225" t="str">
        <f ca="1">IF(B382="","",IF(ISERROR(MATCH($J382,SorP!$B$1:$B$6230,0)),"",INDIRECT("'SorP'!$A$"&amp;MATCH($J382,SorP!$B$1:$B$6230,0))))</f>
        <v/>
      </c>
      <c r="U382" s="241"/>
      <c r="V382" s="275" t="e">
        <f>IF(C382="",NA(),MATCH($B382&amp;$C382,'Smelter Look-up'!$J:$J,0))</f>
        <v>#N/A</v>
      </c>
      <c r="W382" s="276"/>
      <c r="X382" s="276">
        <f t="shared" ca="1" si="46"/>
        <v>0</v>
      </c>
      <c r="Y382" s="276"/>
      <c r="Z382" s="276"/>
      <c r="AB382" s="278" t="str">
        <f t="shared" si="47"/>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45"/>
        <v/>
      </c>
      <c r="T383" s="225" t="str">
        <f ca="1">IF(B383="","",IF(ISERROR(MATCH($J383,SorP!$B$1:$B$6230,0)),"",INDIRECT("'SorP'!$A$"&amp;MATCH($J383,SorP!$B$1:$B$6230,0))))</f>
        <v/>
      </c>
      <c r="U383" s="241"/>
      <c r="V383" s="275" t="e">
        <f>IF(C383="",NA(),MATCH($B383&amp;$C383,'Smelter Look-up'!$J:$J,0))</f>
        <v>#N/A</v>
      </c>
      <c r="W383" s="276"/>
      <c r="X383" s="276">
        <f t="shared" ca="1" si="46"/>
        <v>0</v>
      </c>
      <c r="Y383" s="276"/>
      <c r="Z383" s="276"/>
      <c r="AB383" s="278" t="str">
        <f t="shared" si="47"/>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45"/>
        <v/>
      </c>
      <c r="T384" s="225" t="str">
        <f ca="1">IF(B384="","",IF(ISERROR(MATCH($J384,SorP!$B$1:$B$6230,0)),"",INDIRECT("'SorP'!$A$"&amp;MATCH($J384,SorP!$B$1:$B$6230,0))))</f>
        <v/>
      </c>
      <c r="U384" s="241"/>
      <c r="V384" s="275" t="e">
        <f>IF(C384="",NA(),MATCH($B384&amp;$C384,'Smelter Look-up'!$J:$J,0))</f>
        <v>#N/A</v>
      </c>
      <c r="W384" s="276"/>
      <c r="X384" s="276">
        <f t="shared" ca="1" si="46"/>
        <v>0</v>
      </c>
      <c r="Y384" s="276"/>
      <c r="Z384" s="276"/>
      <c r="AB384" s="278" t="str">
        <f t="shared" si="47"/>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45"/>
        <v/>
      </c>
      <c r="T385" s="225" t="str">
        <f ca="1">IF(B385="","",IF(ISERROR(MATCH($J385,SorP!$B$1:$B$6230,0)),"",INDIRECT("'SorP'!$A$"&amp;MATCH($J385,SorP!$B$1:$B$6230,0))))</f>
        <v/>
      </c>
      <c r="U385" s="241"/>
      <c r="V385" s="275" t="e">
        <f>IF(C385="",NA(),MATCH($B385&amp;$C385,'Smelter Look-up'!$J:$J,0))</f>
        <v>#N/A</v>
      </c>
      <c r="W385" s="276"/>
      <c r="X385" s="276">
        <f t="shared" ca="1" si="46"/>
        <v>0</v>
      </c>
      <c r="Y385" s="276"/>
      <c r="Z385" s="276"/>
      <c r="AB385" s="278" t="str">
        <f t="shared" si="47"/>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45"/>
        <v/>
      </c>
      <c r="T386" s="225" t="str">
        <f ca="1">IF(B386="","",IF(ISERROR(MATCH($J386,SorP!$B$1:$B$6230,0)),"",INDIRECT("'SorP'!$A$"&amp;MATCH($J386,SorP!$B$1:$B$6230,0))))</f>
        <v/>
      </c>
      <c r="U386" s="241"/>
      <c r="V386" s="275" t="e">
        <f>IF(C386="",NA(),MATCH($B386&amp;$C386,'Smelter Look-up'!$J:$J,0))</f>
        <v>#N/A</v>
      </c>
      <c r="W386" s="276"/>
      <c r="X386" s="276">
        <f t="shared" ca="1" si="46"/>
        <v>0</v>
      </c>
      <c r="Y386" s="276"/>
      <c r="Z386" s="276"/>
      <c r="AB386" s="278" t="str">
        <f t="shared" si="47"/>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45"/>
        <v/>
      </c>
      <c r="T387" s="225" t="str">
        <f ca="1">IF(B387="","",IF(ISERROR(MATCH($J387,SorP!$B$1:$B$6230,0)),"",INDIRECT("'SorP'!$A$"&amp;MATCH($J387,SorP!$B$1:$B$6230,0))))</f>
        <v/>
      </c>
      <c r="U387" s="241"/>
      <c r="V387" s="275" t="e">
        <f>IF(C387="",NA(),MATCH($B387&amp;$C387,'Smelter Look-up'!$J:$J,0))</f>
        <v>#N/A</v>
      </c>
      <c r="W387" s="276"/>
      <c r="X387" s="276">
        <f t="shared" ca="1" si="46"/>
        <v>0</v>
      </c>
      <c r="Y387" s="276"/>
      <c r="Z387" s="276"/>
      <c r="AB387" s="278" t="str">
        <f t="shared" si="47"/>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45"/>
        <v/>
      </c>
      <c r="T388" s="225" t="str">
        <f ca="1">IF(B388="","",IF(ISERROR(MATCH($J388,SorP!$B$1:$B$6230,0)),"",INDIRECT("'SorP'!$A$"&amp;MATCH($J388,SorP!$B$1:$B$6230,0))))</f>
        <v/>
      </c>
      <c r="U388" s="241"/>
      <c r="V388" s="275" t="e">
        <f>IF(C388="",NA(),MATCH($B388&amp;$C388,'Smelter Look-up'!$J:$J,0))</f>
        <v>#N/A</v>
      </c>
      <c r="W388" s="276"/>
      <c r="X388" s="276">
        <f t="shared" ca="1" si="46"/>
        <v>0</v>
      </c>
      <c r="Y388" s="276"/>
      <c r="Z388" s="276"/>
      <c r="AB388" s="278" t="str">
        <f t="shared" si="47"/>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48">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49">IF(AND(C389="Smelter not listed",OR(LEN(D389)=0,LEN(E389)=0)),1,0)</f>
        <v>0</v>
      </c>
      <c r="Y389" s="276"/>
      <c r="Z389" s="276"/>
      <c r="AB389" s="278" t="str">
        <f t="shared" ref="AB389" si="50">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1">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2">IF(AND(C390="Smelter not listed",OR(LEN(D390)=0,LEN(E390)=0)),1,0)</f>
        <v>0</v>
      </c>
      <c r="Y390" s="276"/>
      <c r="Z390" s="276"/>
      <c r="AB390" s="278" t="str">
        <f t="shared" ref="AB390:AB421" si="53">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1"/>
        <v/>
      </c>
      <c r="T391" s="225" t="str">
        <f ca="1">IF(B391="","",IF(ISERROR(MATCH($J391,SorP!$B$1:$B$6230,0)),"",INDIRECT("'SorP'!$A$"&amp;MATCH($J391,SorP!$B$1:$B$6230,0))))</f>
        <v/>
      </c>
      <c r="U391" s="241"/>
      <c r="V391" s="275" t="e">
        <f>IF(C391="",NA(),MATCH($B391&amp;$C391,'Smelter Look-up'!$J:$J,0))</f>
        <v>#N/A</v>
      </c>
      <c r="W391" s="276"/>
      <c r="X391" s="276">
        <f t="shared" ca="1" si="52"/>
        <v>0</v>
      </c>
      <c r="Y391" s="276"/>
      <c r="Z391" s="276"/>
      <c r="AB391" s="278" t="str">
        <f t="shared" si="53"/>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1"/>
        <v/>
      </c>
      <c r="T392" s="225" t="str">
        <f ca="1">IF(B392="","",IF(ISERROR(MATCH($J392,SorP!$B$1:$B$6230,0)),"",INDIRECT("'SorP'!$A$"&amp;MATCH($J392,SorP!$B$1:$B$6230,0))))</f>
        <v/>
      </c>
      <c r="U392" s="241"/>
      <c r="V392" s="275" t="e">
        <f>IF(C392="",NA(),MATCH($B392&amp;$C392,'Smelter Look-up'!$J:$J,0))</f>
        <v>#N/A</v>
      </c>
      <c r="W392" s="276"/>
      <c r="X392" s="276">
        <f t="shared" ca="1" si="52"/>
        <v>0</v>
      </c>
      <c r="Y392" s="276"/>
      <c r="Z392" s="276"/>
      <c r="AB392" s="278" t="str">
        <f t="shared" si="53"/>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1"/>
        <v/>
      </c>
      <c r="T393" s="225" t="str">
        <f ca="1">IF(B393="","",IF(ISERROR(MATCH($J393,SorP!$B$1:$B$6230,0)),"",INDIRECT("'SorP'!$A$"&amp;MATCH($J393,SorP!$B$1:$B$6230,0))))</f>
        <v/>
      </c>
      <c r="U393" s="241"/>
      <c r="V393" s="275" t="e">
        <f>IF(C393="",NA(),MATCH($B393&amp;$C393,'Smelter Look-up'!$J:$J,0))</f>
        <v>#N/A</v>
      </c>
      <c r="W393" s="276"/>
      <c r="X393" s="276">
        <f t="shared" ca="1" si="52"/>
        <v>0</v>
      </c>
      <c r="Y393" s="276"/>
      <c r="Z393" s="276"/>
      <c r="AB393" s="278" t="str">
        <f t="shared" si="53"/>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1"/>
        <v/>
      </c>
      <c r="T394" s="225" t="str">
        <f ca="1">IF(B394="","",IF(ISERROR(MATCH($J394,SorP!$B$1:$B$6230,0)),"",INDIRECT("'SorP'!$A$"&amp;MATCH($J394,SorP!$B$1:$B$6230,0))))</f>
        <v/>
      </c>
      <c r="U394" s="241"/>
      <c r="V394" s="275" t="e">
        <f>IF(C394="",NA(),MATCH($B394&amp;$C394,'Smelter Look-up'!$J:$J,0))</f>
        <v>#N/A</v>
      </c>
      <c r="W394" s="276"/>
      <c r="X394" s="276">
        <f t="shared" ca="1" si="52"/>
        <v>0</v>
      </c>
      <c r="Y394" s="276"/>
      <c r="Z394" s="276"/>
      <c r="AB394" s="278" t="str">
        <f t="shared" si="53"/>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1"/>
        <v/>
      </c>
      <c r="T395" s="225" t="str">
        <f ca="1">IF(B395="","",IF(ISERROR(MATCH($J395,SorP!$B$1:$B$6230,0)),"",INDIRECT("'SorP'!$A$"&amp;MATCH($J395,SorP!$B$1:$B$6230,0))))</f>
        <v/>
      </c>
      <c r="U395" s="241"/>
      <c r="V395" s="275" t="e">
        <f>IF(C395="",NA(),MATCH($B395&amp;$C395,'Smelter Look-up'!$J:$J,0))</f>
        <v>#N/A</v>
      </c>
      <c r="W395" s="276"/>
      <c r="X395" s="276">
        <f t="shared" ca="1" si="52"/>
        <v>0</v>
      </c>
      <c r="Y395" s="276"/>
      <c r="Z395" s="276"/>
      <c r="AB395" s="278" t="str">
        <f t="shared" si="53"/>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1"/>
        <v/>
      </c>
      <c r="T396" s="225" t="str">
        <f ca="1">IF(B396="","",IF(ISERROR(MATCH($J396,SorP!$B$1:$B$6230,0)),"",INDIRECT("'SorP'!$A$"&amp;MATCH($J396,SorP!$B$1:$B$6230,0))))</f>
        <v/>
      </c>
      <c r="U396" s="241"/>
      <c r="V396" s="275" t="e">
        <f>IF(C396="",NA(),MATCH($B396&amp;$C396,'Smelter Look-up'!$J:$J,0))</f>
        <v>#N/A</v>
      </c>
      <c r="W396" s="276"/>
      <c r="X396" s="276">
        <f t="shared" ca="1" si="52"/>
        <v>0</v>
      </c>
      <c r="Y396" s="276"/>
      <c r="Z396" s="276"/>
      <c r="AB396" s="278" t="str">
        <f t="shared" si="53"/>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1"/>
        <v/>
      </c>
      <c r="T397" s="225" t="str">
        <f ca="1">IF(B397="","",IF(ISERROR(MATCH($J397,SorP!$B$1:$B$6230,0)),"",INDIRECT("'SorP'!$A$"&amp;MATCH($J397,SorP!$B$1:$B$6230,0))))</f>
        <v/>
      </c>
      <c r="U397" s="241"/>
      <c r="V397" s="275" t="e">
        <f>IF(C397="",NA(),MATCH($B397&amp;$C397,'Smelter Look-up'!$J:$J,0))</f>
        <v>#N/A</v>
      </c>
      <c r="W397" s="276"/>
      <c r="X397" s="276">
        <f t="shared" ca="1" si="52"/>
        <v>0</v>
      </c>
      <c r="Y397" s="276"/>
      <c r="Z397" s="276"/>
      <c r="AB397" s="278" t="str">
        <f t="shared" si="53"/>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1"/>
        <v/>
      </c>
      <c r="T398" s="225" t="str">
        <f ca="1">IF(B398="","",IF(ISERROR(MATCH($J398,SorP!$B$1:$B$6230,0)),"",INDIRECT("'SorP'!$A$"&amp;MATCH($J398,SorP!$B$1:$B$6230,0))))</f>
        <v/>
      </c>
      <c r="U398" s="241"/>
      <c r="V398" s="275" t="e">
        <f>IF(C398="",NA(),MATCH($B398&amp;$C398,'Smelter Look-up'!$J:$J,0))</f>
        <v>#N/A</v>
      </c>
      <c r="W398" s="276"/>
      <c r="X398" s="276">
        <f t="shared" ca="1" si="52"/>
        <v>0</v>
      </c>
      <c r="Y398" s="276"/>
      <c r="Z398" s="276"/>
      <c r="AB398" s="278" t="str">
        <f t="shared" si="53"/>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1"/>
        <v/>
      </c>
      <c r="T399" s="225" t="str">
        <f ca="1">IF(B399="","",IF(ISERROR(MATCH($J399,SorP!$B$1:$B$6230,0)),"",INDIRECT("'SorP'!$A$"&amp;MATCH($J399,SorP!$B$1:$B$6230,0))))</f>
        <v/>
      </c>
      <c r="U399" s="241"/>
      <c r="V399" s="275" t="e">
        <f>IF(C399="",NA(),MATCH($B399&amp;$C399,'Smelter Look-up'!$J:$J,0))</f>
        <v>#N/A</v>
      </c>
      <c r="W399" s="276"/>
      <c r="X399" s="276">
        <f t="shared" ca="1" si="52"/>
        <v>0</v>
      </c>
      <c r="Y399" s="276"/>
      <c r="Z399" s="276"/>
      <c r="AB399" s="278" t="str">
        <f t="shared" si="53"/>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1"/>
        <v/>
      </c>
      <c r="T400" s="225" t="str">
        <f ca="1">IF(B400="","",IF(ISERROR(MATCH($J400,SorP!$B$1:$B$6230,0)),"",INDIRECT("'SorP'!$A$"&amp;MATCH($J400,SorP!$B$1:$B$6230,0))))</f>
        <v/>
      </c>
      <c r="U400" s="241"/>
      <c r="V400" s="275" t="e">
        <f>IF(C400="",NA(),MATCH($B400&amp;$C400,'Smelter Look-up'!$J:$J,0))</f>
        <v>#N/A</v>
      </c>
      <c r="W400" s="276"/>
      <c r="X400" s="276">
        <f t="shared" ca="1" si="52"/>
        <v>0</v>
      </c>
      <c r="Y400" s="276"/>
      <c r="Z400" s="276"/>
      <c r="AB400" s="278" t="str">
        <f t="shared" si="53"/>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1"/>
        <v/>
      </c>
      <c r="T401" s="225" t="str">
        <f ca="1">IF(B401="","",IF(ISERROR(MATCH($J401,SorP!$B$1:$B$6230,0)),"",INDIRECT("'SorP'!$A$"&amp;MATCH($J401,SorP!$B$1:$B$6230,0))))</f>
        <v/>
      </c>
      <c r="U401" s="241"/>
      <c r="V401" s="275" t="e">
        <f>IF(C401="",NA(),MATCH($B401&amp;$C401,'Smelter Look-up'!$J:$J,0))</f>
        <v>#N/A</v>
      </c>
      <c r="W401" s="276"/>
      <c r="X401" s="276">
        <f t="shared" ca="1" si="52"/>
        <v>0</v>
      </c>
      <c r="Y401" s="276"/>
      <c r="Z401" s="276"/>
      <c r="AB401" s="278" t="str">
        <f t="shared" si="53"/>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1"/>
        <v/>
      </c>
      <c r="T402" s="225" t="str">
        <f ca="1">IF(B402="","",IF(ISERROR(MATCH($J402,SorP!$B$1:$B$6230,0)),"",INDIRECT("'SorP'!$A$"&amp;MATCH($J402,SorP!$B$1:$B$6230,0))))</f>
        <v/>
      </c>
      <c r="U402" s="241"/>
      <c r="V402" s="275" t="e">
        <f>IF(C402="",NA(),MATCH($B402&amp;$C402,'Smelter Look-up'!$J:$J,0))</f>
        <v>#N/A</v>
      </c>
      <c r="W402" s="276"/>
      <c r="X402" s="276">
        <f t="shared" ca="1" si="52"/>
        <v>0</v>
      </c>
      <c r="Y402" s="276"/>
      <c r="Z402" s="276"/>
      <c r="AB402" s="278" t="str">
        <f t="shared" si="53"/>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1"/>
        <v/>
      </c>
      <c r="T403" s="225" t="str">
        <f ca="1">IF(B403="","",IF(ISERROR(MATCH($J403,SorP!$B$1:$B$6230,0)),"",INDIRECT("'SorP'!$A$"&amp;MATCH($J403,SorP!$B$1:$B$6230,0))))</f>
        <v/>
      </c>
      <c r="U403" s="241"/>
      <c r="V403" s="275" t="e">
        <f>IF(C403="",NA(),MATCH($B403&amp;$C403,'Smelter Look-up'!$J:$J,0))</f>
        <v>#N/A</v>
      </c>
      <c r="W403" s="276"/>
      <c r="X403" s="276">
        <f t="shared" ca="1" si="52"/>
        <v>0</v>
      </c>
      <c r="Y403" s="276"/>
      <c r="Z403" s="276"/>
      <c r="AB403" s="278" t="str">
        <f t="shared" si="53"/>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1"/>
        <v/>
      </c>
      <c r="T404" s="225" t="str">
        <f ca="1">IF(B404="","",IF(ISERROR(MATCH($J404,SorP!$B$1:$B$6230,0)),"",INDIRECT("'SorP'!$A$"&amp;MATCH($J404,SorP!$B$1:$B$6230,0))))</f>
        <v/>
      </c>
      <c r="U404" s="241"/>
      <c r="V404" s="275" t="e">
        <f>IF(C404="",NA(),MATCH($B404&amp;$C404,'Smelter Look-up'!$J:$J,0))</f>
        <v>#N/A</v>
      </c>
      <c r="W404" s="276"/>
      <c r="X404" s="276">
        <f t="shared" ca="1" si="52"/>
        <v>0</v>
      </c>
      <c r="Y404" s="276"/>
      <c r="Z404" s="276"/>
      <c r="AB404" s="278" t="str">
        <f t="shared" si="53"/>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1"/>
        <v/>
      </c>
      <c r="T405" s="225" t="str">
        <f ca="1">IF(B405="","",IF(ISERROR(MATCH($J405,SorP!$B$1:$B$6230,0)),"",INDIRECT("'SorP'!$A$"&amp;MATCH($J405,SorP!$B$1:$B$6230,0))))</f>
        <v/>
      </c>
      <c r="U405" s="241"/>
      <c r="V405" s="275" t="e">
        <f>IF(C405="",NA(),MATCH($B405&amp;$C405,'Smelter Look-up'!$J:$J,0))</f>
        <v>#N/A</v>
      </c>
      <c r="W405" s="276"/>
      <c r="X405" s="276">
        <f t="shared" ca="1" si="52"/>
        <v>0</v>
      </c>
      <c r="Y405" s="276"/>
      <c r="Z405" s="276"/>
      <c r="AB405" s="278" t="str">
        <f t="shared" si="53"/>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1"/>
        <v/>
      </c>
      <c r="T406" s="225" t="str">
        <f ca="1">IF(B406="","",IF(ISERROR(MATCH($J406,SorP!$B$1:$B$6230,0)),"",INDIRECT("'SorP'!$A$"&amp;MATCH($J406,SorP!$B$1:$B$6230,0))))</f>
        <v/>
      </c>
      <c r="U406" s="241"/>
      <c r="V406" s="275" t="e">
        <f>IF(C406="",NA(),MATCH($B406&amp;$C406,'Smelter Look-up'!$J:$J,0))</f>
        <v>#N/A</v>
      </c>
      <c r="W406" s="276"/>
      <c r="X406" s="276">
        <f t="shared" ca="1" si="52"/>
        <v>0</v>
      </c>
      <c r="Y406" s="276"/>
      <c r="Z406" s="276"/>
      <c r="AB406" s="278" t="str">
        <f t="shared" si="53"/>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1"/>
        <v/>
      </c>
      <c r="T407" s="225" t="str">
        <f ca="1">IF(B407="","",IF(ISERROR(MATCH($J407,SorP!$B$1:$B$6230,0)),"",INDIRECT("'SorP'!$A$"&amp;MATCH($J407,SorP!$B$1:$B$6230,0))))</f>
        <v/>
      </c>
      <c r="U407" s="241"/>
      <c r="V407" s="275" t="e">
        <f>IF(C407="",NA(),MATCH($B407&amp;$C407,'Smelter Look-up'!$J:$J,0))</f>
        <v>#N/A</v>
      </c>
      <c r="W407" s="276"/>
      <c r="X407" s="276">
        <f t="shared" ca="1" si="52"/>
        <v>0</v>
      </c>
      <c r="Y407" s="276"/>
      <c r="Z407" s="276"/>
      <c r="AB407" s="278" t="str">
        <f t="shared" si="53"/>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1"/>
        <v/>
      </c>
      <c r="T408" s="225" t="str">
        <f ca="1">IF(B408="","",IF(ISERROR(MATCH($J408,SorP!$B$1:$B$6230,0)),"",INDIRECT("'SorP'!$A$"&amp;MATCH($J408,SorP!$B$1:$B$6230,0))))</f>
        <v/>
      </c>
      <c r="U408" s="241"/>
      <c r="V408" s="275" t="e">
        <f>IF(C408="",NA(),MATCH($B408&amp;$C408,'Smelter Look-up'!$J:$J,0))</f>
        <v>#N/A</v>
      </c>
      <c r="W408" s="276"/>
      <c r="X408" s="276">
        <f t="shared" ca="1" si="52"/>
        <v>0</v>
      </c>
      <c r="Y408" s="276"/>
      <c r="Z408" s="276"/>
      <c r="AB408" s="278" t="str">
        <f t="shared" si="53"/>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1"/>
        <v/>
      </c>
      <c r="T409" s="225" t="str">
        <f ca="1">IF(B409="","",IF(ISERROR(MATCH($J409,SorP!$B$1:$B$6230,0)),"",INDIRECT("'SorP'!$A$"&amp;MATCH($J409,SorP!$B$1:$B$6230,0))))</f>
        <v/>
      </c>
      <c r="U409" s="241"/>
      <c r="V409" s="275" t="e">
        <f>IF(C409="",NA(),MATCH($B409&amp;$C409,'Smelter Look-up'!$J:$J,0))</f>
        <v>#N/A</v>
      </c>
      <c r="W409" s="276"/>
      <c r="X409" s="276">
        <f t="shared" ca="1" si="52"/>
        <v>0</v>
      </c>
      <c r="Y409" s="276"/>
      <c r="Z409" s="276"/>
      <c r="AB409" s="278" t="str">
        <f t="shared" si="53"/>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1"/>
        <v/>
      </c>
      <c r="T410" s="225" t="str">
        <f ca="1">IF(B410="","",IF(ISERROR(MATCH($J410,SorP!$B$1:$B$6230,0)),"",INDIRECT("'SorP'!$A$"&amp;MATCH($J410,SorP!$B$1:$B$6230,0))))</f>
        <v/>
      </c>
      <c r="U410" s="241"/>
      <c r="V410" s="275" t="e">
        <f>IF(C410="",NA(),MATCH($B410&amp;$C410,'Smelter Look-up'!$J:$J,0))</f>
        <v>#N/A</v>
      </c>
      <c r="W410" s="276"/>
      <c r="X410" s="276">
        <f t="shared" ca="1" si="52"/>
        <v>0</v>
      </c>
      <c r="Y410" s="276"/>
      <c r="Z410" s="276"/>
      <c r="AB410" s="278" t="str">
        <f t="shared" si="53"/>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1"/>
        <v/>
      </c>
      <c r="T411" s="225" t="str">
        <f ca="1">IF(B411="","",IF(ISERROR(MATCH($J411,SorP!$B$1:$B$6230,0)),"",INDIRECT("'SorP'!$A$"&amp;MATCH($J411,SorP!$B$1:$B$6230,0))))</f>
        <v/>
      </c>
      <c r="U411" s="241"/>
      <c r="V411" s="275" t="e">
        <f>IF(C411="",NA(),MATCH($B411&amp;$C411,'Smelter Look-up'!$J:$J,0))</f>
        <v>#N/A</v>
      </c>
      <c r="W411" s="276"/>
      <c r="X411" s="276">
        <f t="shared" ca="1" si="52"/>
        <v>0</v>
      </c>
      <c r="Y411" s="276"/>
      <c r="Z411" s="276"/>
      <c r="AB411" s="278" t="str">
        <f t="shared" si="53"/>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1"/>
        <v/>
      </c>
      <c r="T412" s="225" t="str">
        <f ca="1">IF(B412="","",IF(ISERROR(MATCH($J412,SorP!$B$1:$B$6230,0)),"",INDIRECT("'SorP'!$A$"&amp;MATCH($J412,SorP!$B$1:$B$6230,0))))</f>
        <v/>
      </c>
      <c r="U412" s="241"/>
      <c r="V412" s="275" t="e">
        <f>IF(C412="",NA(),MATCH($B412&amp;$C412,'Smelter Look-up'!$J:$J,0))</f>
        <v>#N/A</v>
      </c>
      <c r="W412" s="276"/>
      <c r="X412" s="276">
        <f t="shared" ca="1" si="52"/>
        <v>0</v>
      </c>
      <c r="Y412" s="276"/>
      <c r="Z412" s="276"/>
      <c r="AB412" s="278" t="str">
        <f t="shared" si="53"/>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1"/>
        <v/>
      </c>
      <c r="T413" s="225" t="str">
        <f ca="1">IF(B413="","",IF(ISERROR(MATCH($J413,SorP!$B$1:$B$6230,0)),"",INDIRECT("'SorP'!$A$"&amp;MATCH($J413,SorP!$B$1:$B$6230,0))))</f>
        <v/>
      </c>
      <c r="U413" s="241"/>
      <c r="V413" s="275" t="e">
        <f>IF(C413="",NA(),MATCH($B413&amp;$C413,'Smelter Look-up'!$J:$J,0))</f>
        <v>#N/A</v>
      </c>
      <c r="W413" s="276"/>
      <c r="X413" s="276">
        <f t="shared" ca="1" si="52"/>
        <v>0</v>
      </c>
      <c r="Y413" s="276"/>
      <c r="Z413" s="276"/>
      <c r="AB413" s="278" t="str">
        <f t="shared" si="53"/>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1"/>
        <v/>
      </c>
      <c r="T414" s="225" t="str">
        <f ca="1">IF(B414="","",IF(ISERROR(MATCH($J414,SorP!$B$1:$B$6230,0)),"",INDIRECT("'SorP'!$A$"&amp;MATCH($J414,SorP!$B$1:$B$6230,0))))</f>
        <v/>
      </c>
      <c r="U414" s="241"/>
      <c r="V414" s="275" t="e">
        <f>IF(C414="",NA(),MATCH($B414&amp;$C414,'Smelter Look-up'!$J:$J,0))</f>
        <v>#N/A</v>
      </c>
      <c r="W414" s="276"/>
      <c r="X414" s="276">
        <f t="shared" ca="1" si="52"/>
        <v>0</v>
      </c>
      <c r="Y414" s="276"/>
      <c r="Z414" s="276"/>
      <c r="AB414" s="278" t="str">
        <f t="shared" si="53"/>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1"/>
        <v/>
      </c>
      <c r="T415" s="225" t="str">
        <f ca="1">IF(B415="","",IF(ISERROR(MATCH($J415,SorP!$B$1:$B$6230,0)),"",INDIRECT("'SorP'!$A$"&amp;MATCH($J415,SorP!$B$1:$B$6230,0))))</f>
        <v/>
      </c>
      <c r="U415" s="241"/>
      <c r="V415" s="275" t="e">
        <f>IF(C415="",NA(),MATCH($B415&amp;$C415,'Smelter Look-up'!$J:$J,0))</f>
        <v>#N/A</v>
      </c>
      <c r="W415" s="276"/>
      <c r="X415" s="276">
        <f t="shared" ca="1" si="52"/>
        <v>0</v>
      </c>
      <c r="Y415" s="276"/>
      <c r="Z415" s="276"/>
      <c r="AB415" s="278" t="str">
        <f t="shared" si="53"/>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1"/>
        <v/>
      </c>
      <c r="T416" s="225" t="str">
        <f ca="1">IF(B416="","",IF(ISERROR(MATCH($J416,SorP!$B$1:$B$6230,0)),"",INDIRECT("'SorP'!$A$"&amp;MATCH($J416,SorP!$B$1:$B$6230,0))))</f>
        <v/>
      </c>
      <c r="U416" s="241"/>
      <c r="V416" s="275" t="e">
        <f>IF(C416="",NA(),MATCH($B416&amp;$C416,'Smelter Look-up'!$J:$J,0))</f>
        <v>#N/A</v>
      </c>
      <c r="W416" s="276"/>
      <c r="X416" s="276">
        <f t="shared" ca="1" si="52"/>
        <v>0</v>
      </c>
      <c r="Y416" s="276"/>
      <c r="Z416" s="276"/>
      <c r="AB416" s="278" t="str">
        <f t="shared" si="53"/>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1"/>
        <v/>
      </c>
      <c r="T417" s="225" t="str">
        <f ca="1">IF(B417="","",IF(ISERROR(MATCH($J417,SorP!$B$1:$B$6230,0)),"",INDIRECT("'SorP'!$A$"&amp;MATCH($J417,SorP!$B$1:$B$6230,0))))</f>
        <v/>
      </c>
      <c r="U417" s="241"/>
      <c r="V417" s="275" t="e">
        <f>IF(C417="",NA(),MATCH($B417&amp;$C417,'Smelter Look-up'!$J:$J,0))</f>
        <v>#N/A</v>
      </c>
      <c r="W417" s="276"/>
      <c r="X417" s="276">
        <f t="shared" ca="1" si="52"/>
        <v>0</v>
      </c>
      <c r="Y417" s="276"/>
      <c r="Z417" s="276"/>
      <c r="AB417" s="278" t="str">
        <f t="shared" si="53"/>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1"/>
        <v/>
      </c>
      <c r="T418" s="225" t="str">
        <f ca="1">IF(B418="","",IF(ISERROR(MATCH($J418,SorP!$B$1:$B$6230,0)),"",INDIRECT("'SorP'!$A$"&amp;MATCH($J418,SorP!$B$1:$B$6230,0))))</f>
        <v/>
      </c>
      <c r="U418" s="241"/>
      <c r="V418" s="275" t="e">
        <f>IF(C418="",NA(),MATCH($B418&amp;$C418,'Smelter Look-up'!$J:$J,0))</f>
        <v>#N/A</v>
      </c>
      <c r="W418" s="276"/>
      <c r="X418" s="276">
        <f t="shared" ca="1" si="52"/>
        <v>0</v>
      </c>
      <c r="Y418" s="276"/>
      <c r="Z418" s="276"/>
      <c r="AB418" s="278" t="str">
        <f t="shared" si="53"/>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1"/>
        <v/>
      </c>
      <c r="T419" s="225" t="str">
        <f ca="1">IF(B419="","",IF(ISERROR(MATCH($J419,SorP!$B$1:$B$6230,0)),"",INDIRECT("'SorP'!$A$"&amp;MATCH($J419,SorP!$B$1:$B$6230,0))))</f>
        <v/>
      </c>
      <c r="U419" s="241"/>
      <c r="V419" s="275" t="e">
        <f>IF(C419="",NA(),MATCH($B419&amp;$C419,'Smelter Look-up'!$J:$J,0))</f>
        <v>#N/A</v>
      </c>
      <c r="W419" s="276"/>
      <c r="X419" s="276">
        <f t="shared" ca="1" si="52"/>
        <v>0</v>
      </c>
      <c r="Y419" s="276"/>
      <c r="Z419" s="276"/>
      <c r="AB419" s="278" t="str">
        <f t="shared" si="53"/>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1"/>
        <v/>
      </c>
      <c r="T420" s="225" t="str">
        <f ca="1">IF(B420="","",IF(ISERROR(MATCH($J420,SorP!$B$1:$B$6230,0)),"",INDIRECT("'SorP'!$A$"&amp;MATCH($J420,SorP!$B$1:$B$6230,0))))</f>
        <v/>
      </c>
      <c r="U420" s="241"/>
      <c r="V420" s="275" t="e">
        <f>IF(C420="",NA(),MATCH($B420&amp;$C420,'Smelter Look-up'!$J:$J,0))</f>
        <v>#N/A</v>
      </c>
      <c r="W420" s="276"/>
      <c r="X420" s="276">
        <f t="shared" ca="1" si="52"/>
        <v>0</v>
      </c>
      <c r="Y420" s="276"/>
      <c r="Z420" s="276"/>
      <c r="AB420" s="278" t="str">
        <f t="shared" si="53"/>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1"/>
        <v/>
      </c>
      <c r="T421" s="225" t="str">
        <f ca="1">IF(B421="","",IF(ISERROR(MATCH($J421,SorP!$B$1:$B$6230,0)),"",INDIRECT("'SorP'!$A$"&amp;MATCH($J421,SorP!$B$1:$B$6230,0))))</f>
        <v/>
      </c>
      <c r="U421" s="241"/>
      <c r="V421" s="275" t="e">
        <f>IF(C421="",NA(),MATCH($B421&amp;$C421,'Smelter Look-up'!$J:$J,0))</f>
        <v>#N/A</v>
      </c>
      <c r="W421" s="276"/>
      <c r="X421" s="276">
        <f t="shared" ca="1" si="52"/>
        <v>0</v>
      </c>
      <c r="Y421" s="276"/>
      <c r="Z421" s="276"/>
      <c r="AB421" s="278" t="str">
        <f t="shared" si="53"/>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54">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55">IF(AND(C422="Smelter not listed",OR(LEN(D422)=0,LEN(E422)=0)),1,0)</f>
        <v>0</v>
      </c>
      <c r="Y422" s="276"/>
      <c r="Z422" s="276"/>
      <c r="AB422" s="278" t="str">
        <f t="shared" ref="AB422:AB452" si="56">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54"/>
        <v/>
      </c>
      <c r="T423" s="225" t="str">
        <f ca="1">IF(B423="","",IF(ISERROR(MATCH($J423,SorP!$B$1:$B$6230,0)),"",INDIRECT("'SorP'!$A$"&amp;MATCH($J423,SorP!$B$1:$B$6230,0))))</f>
        <v/>
      </c>
      <c r="U423" s="241"/>
      <c r="V423" s="275" t="e">
        <f>IF(C423="",NA(),MATCH($B423&amp;$C423,'Smelter Look-up'!$J:$J,0))</f>
        <v>#N/A</v>
      </c>
      <c r="W423" s="276"/>
      <c r="X423" s="276">
        <f t="shared" ca="1" si="55"/>
        <v>0</v>
      </c>
      <c r="Y423" s="276"/>
      <c r="Z423" s="276"/>
      <c r="AB423" s="278" t="str">
        <f t="shared" si="56"/>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54"/>
        <v/>
      </c>
      <c r="T424" s="225" t="str">
        <f ca="1">IF(B424="","",IF(ISERROR(MATCH($J424,SorP!$B$1:$B$6230,0)),"",INDIRECT("'SorP'!$A$"&amp;MATCH($J424,SorP!$B$1:$B$6230,0))))</f>
        <v/>
      </c>
      <c r="U424" s="241"/>
      <c r="V424" s="275" t="e">
        <f>IF(C424="",NA(),MATCH($B424&amp;$C424,'Smelter Look-up'!$J:$J,0))</f>
        <v>#N/A</v>
      </c>
      <c r="W424" s="276"/>
      <c r="X424" s="276">
        <f t="shared" ca="1" si="55"/>
        <v>0</v>
      </c>
      <c r="Y424" s="276"/>
      <c r="Z424" s="276"/>
      <c r="AB424" s="278" t="str">
        <f t="shared" si="56"/>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54"/>
        <v/>
      </c>
      <c r="T425" s="225" t="str">
        <f ca="1">IF(B425="","",IF(ISERROR(MATCH($J425,SorP!$B$1:$B$6230,0)),"",INDIRECT("'SorP'!$A$"&amp;MATCH($J425,SorP!$B$1:$B$6230,0))))</f>
        <v/>
      </c>
      <c r="U425" s="241"/>
      <c r="V425" s="275" t="e">
        <f>IF(C425="",NA(),MATCH($B425&amp;$C425,'Smelter Look-up'!$J:$J,0))</f>
        <v>#N/A</v>
      </c>
      <c r="W425" s="276"/>
      <c r="X425" s="276">
        <f t="shared" ca="1" si="55"/>
        <v>0</v>
      </c>
      <c r="Y425" s="276"/>
      <c r="Z425" s="276"/>
      <c r="AB425" s="278" t="str">
        <f t="shared" si="56"/>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54"/>
        <v/>
      </c>
      <c r="T426" s="225" t="str">
        <f ca="1">IF(B426="","",IF(ISERROR(MATCH($J426,SorP!$B$1:$B$6230,0)),"",INDIRECT("'SorP'!$A$"&amp;MATCH($J426,SorP!$B$1:$B$6230,0))))</f>
        <v/>
      </c>
      <c r="U426" s="241"/>
      <c r="V426" s="275" t="e">
        <f>IF(C426="",NA(),MATCH($B426&amp;$C426,'Smelter Look-up'!$J:$J,0))</f>
        <v>#N/A</v>
      </c>
      <c r="W426" s="276"/>
      <c r="X426" s="276">
        <f t="shared" ca="1" si="55"/>
        <v>0</v>
      </c>
      <c r="Y426" s="276"/>
      <c r="Z426" s="276"/>
      <c r="AB426" s="278" t="str">
        <f t="shared" si="56"/>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54"/>
        <v/>
      </c>
      <c r="T427" s="225" t="str">
        <f ca="1">IF(B427="","",IF(ISERROR(MATCH($J427,SorP!$B$1:$B$6230,0)),"",INDIRECT("'SorP'!$A$"&amp;MATCH($J427,SorP!$B$1:$B$6230,0))))</f>
        <v/>
      </c>
      <c r="U427" s="241"/>
      <c r="V427" s="275" t="e">
        <f>IF(C427="",NA(),MATCH($B427&amp;$C427,'Smelter Look-up'!$J:$J,0))</f>
        <v>#N/A</v>
      </c>
      <c r="W427" s="276"/>
      <c r="X427" s="276">
        <f t="shared" ca="1" si="55"/>
        <v>0</v>
      </c>
      <c r="Y427" s="276"/>
      <c r="Z427" s="276"/>
      <c r="AB427" s="278" t="str">
        <f t="shared" si="56"/>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54"/>
        <v/>
      </c>
      <c r="T428" s="225" t="str">
        <f ca="1">IF(B428="","",IF(ISERROR(MATCH($J428,SorP!$B$1:$B$6230,0)),"",INDIRECT("'SorP'!$A$"&amp;MATCH($J428,SorP!$B$1:$B$6230,0))))</f>
        <v/>
      </c>
      <c r="U428" s="241"/>
      <c r="V428" s="275" t="e">
        <f>IF(C428="",NA(),MATCH($B428&amp;$C428,'Smelter Look-up'!$J:$J,0))</f>
        <v>#N/A</v>
      </c>
      <c r="W428" s="276"/>
      <c r="X428" s="276">
        <f t="shared" ca="1" si="55"/>
        <v>0</v>
      </c>
      <c r="Y428" s="276"/>
      <c r="Z428" s="276"/>
      <c r="AB428" s="278" t="str">
        <f t="shared" si="56"/>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54"/>
        <v/>
      </c>
      <c r="T429" s="225" t="str">
        <f ca="1">IF(B429="","",IF(ISERROR(MATCH($J429,SorP!$B$1:$B$6230,0)),"",INDIRECT("'SorP'!$A$"&amp;MATCH($J429,SorP!$B$1:$B$6230,0))))</f>
        <v/>
      </c>
      <c r="U429" s="241"/>
      <c r="V429" s="275" t="e">
        <f>IF(C429="",NA(),MATCH($B429&amp;$C429,'Smelter Look-up'!$J:$J,0))</f>
        <v>#N/A</v>
      </c>
      <c r="W429" s="276"/>
      <c r="X429" s="276">
        <f t="shared" ca="1" si="55"/>
        <v>0</v>
      </c>
      <c r="Y429" s="276"/>
      <c r="Z429" s="276"/>
      <c r="AB429" s="278" t="str">
        <f t="shared" si="56"/>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54"/>
        <v/>
      </c>
      <c r="T430" s="225" t="str">
        <f ca="1">IF(B430="","",IF(ISERROR(MATCH($J430,SorP!$B$1:$B$6230,0)),"",INDIRECT("'SorP'!$A$"&amp;MATCH($J430,SorP!$B$1:$B$6230,0))))</f>
        <v/>
      </c>
      <c r="U430" s="241"/>
      <c r="V430" s="275" t="e">
        <f>IF(C430="",NA(),MATCH($B430&amp;$C430,'Smelter Look-up'!$J:$J,0))</f>
        <v>#N/A</v>
      </c>
      <c r="W430" s="276"/>
      <c r="X430" s="276">
        <f t="shared" ca="1" si="55"/>
        <v>0</v>
      </c>
      <c r="Y430" s="276"/>
      <c r="Z430" s="276"/>
      <c r="AB430" s="278" t="str">
        <f t="shared" si="56"/>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54"/>
        <v/>
      </c>
      <c r="T431" s="225" t="str">
        <f ca="1">IF(B431="","",IF(ISERROR(MATCH($J431,SorP!$B$1:$B$6230,0)),"",INDIRECT("'SorP'!$A$"&amp;MATCH($J431,SorP!$B$1:$B$6230,0))))</f>
        <v/>
      </c>
      <c r="U431" s="241"/>
      <c r="V431" s="275" t="e">
        <f>IF(C431="",NA(),MATCH($B431&amp;$C431,'Smelter Look-up'!$J:$J,0))</f>
        <v>#N/A</v>
      </c>
      <c r="W431" s="276"/>
      <c r="X431" s="276">
        <f t="shared" ca="1" si="55"/>
        <v>0</v>
      </c>
      <c r="Y431" s="276"/>
      <c r="Z431" s="276"/>
      <c r="AB431" s="278" t="str">
        <f t="shared" si="56"/>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54"/>
        <v/>
      </c>
      <c r="T432" s="225" t="str">
        <f ca="1">IF(B432="","",IF(ISERROR(MATCH($J432,SorP!$B$1:$B$6230,0)),"",INDIRECT("'SorP'!$A$"&amp;MATCH($J432,SorP!$B$1:$B$6230,0))))</f>
        <v/>
      </c>
      <c r="U432" s="241"/>
      <c r="V432" s="275" t="e">
        <f>IF(C432="",NA(),MATCH($B432&amp;$C432,'Smelter Look-up'!$J:$J,0))</f>
        <v>#N/A</v>
      </c>
      <c r="W432" s="276"/>
      <c r="X432" s="276">
        <f t="shared" ca="1" si="55"/>
        <v>0</v>
      </c>
      <c r="Y432" s="276"/>
      <c r="Z432" s="276"/>
      <c r="AB432" s="278" t="str">
        <f t="shared" si="56"/>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54"/>
        <v/>
      </c>
      <c r="T433" s="225" t="str">
        <f ca="1">IF(B433="","",IF(ISERROR(MATCH($J433,SorP!$B$1:$B$6230,0)),"",INDIRECT("'SorP'!$A$"&amp;MATCH($J433,SorP!$B$1:$B$6230,0))))</f>
        <v/>
      </c>
      <c r="U433" s="241"/>
      <c r="V433" s="275" t="e">
        <f>IF(C433="",NA(),MATCH($B433&amp;$C433,'Smelter Look-up'!$J:$J,0))</f>
        <v>#N/A</v>
      </c>
      <c r="W433" s="276"/>
      <c r="X433" s="276">
        <f t="shared" ca="1" si="55"/>
        <v>0</v>
      </c>
      <c r="Y433" s="276"/>
      <c r="Z433" s="276"/>
      <c r="AB433" s="278" t="str">
        <f t="shared" si="56"/>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54"/>
        <v/>
      </c>
      <c r="T434" s="225" t="str">
        <f ca="1">IF(B434="","",IF(ISERROR(MATCH($J434,SorP!$B$1:$B$6230,0)),"",INDIRECT("'SorP'!$A$"&amp;MATCH($J434,SorP!$B$1:$B$6230,0))))</f>
        <v/>
      </c>
      <c r="U434" s="241"/>
      <c r="V434" s="275" t="e">
        <f>IF(C434="",NA(),MATCH($B434&amp;$C434,'Smelter Look-up'!$J:$J,0))</f>
        <v>#N/A</v>
      </c>
      <c r="W434" s="276"/>
      <c r="X434" s="276">
        <f t="shared" ca="1" si="55"/>
        <v>0</v>
      </c>
      <c r="Y434" s="276"/>
      <c r="Z434" s="276"/>
      <c r="AB434" s="278" t="str">
        <f t="shared" si="56"/>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54"/>
        <v/>
      </c>
      <c r="T435" s="225" t="str">
        <f ca="1">IF(B435="","",IF(ISERROR(MATCH($J435,SorP!$B$1:$B$6230,0)),"",INDIRECT("'SorP'!$A$"&amp;MATCH($J435,SorP!$B$1:$B$6230,0))))</f>
        <v/>
      </c>
      <c r="U435" s="241"/>
      <c r="V435" s="275" t="e">
        <f>IF(C435="",NA(),MATCH($B435&amp;$C435,'Smelter Look-up'!$J:$J,0))</f>
        <v>#N/A</v>
      </c>
      <c r="W435" s="276"/>
      <c r="X435" s="276">
        <f t="shared" ca="1" si="55"/>
        <v>0</v>
      </c>
      <c r="Y435" s="276"/>
      <c r="Z435" s="276"/>
      <c r="AB435" s="278" t="str">
        <f t="shared" si="56"/>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54"/>
        <v/>
      </c>
      <c r="T436" s="225" t="str">
        <f ca="1">IF(B436="","",IF(ISERROR(MATCH($J436,SorP!$B$1:$B$6230,0)),"",INDIRECT("'SorP'!$A$"&amp;MATCH($J436,SorP!$B$1:$B$6230,0))))</f>
        <v/>
      </c>
      <c r="U436" s="241"/>
      <c r="V436" s="275" t="e">
        <f>IF(C436="",NA(),MATCH($B436&amp;$C436,'Smelter Look-up'!$J:$J,0))</f>
        <v>#N/A</v>
      </c>
      <c r="W436" s="276"/>
      <c r="X436" s="276">
        <f t="shared" ca="1" si="55"/>
        <v>0</v>
      </c>
      <c r="Y436" s="276"/>
      <c r="Z436" s="276"/>
      <c r="AB436" s="278" t="str">
        <f t="shared" si="56"/>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54"/>
        <v/>
      </c>
      <c r="T437" s="225" t="str">
        <f ca="1">IF(B437="","",IF(ISERROR(MATCH($J437,SorP!$B$1:$B$6230,0)),"",INDIRECT("'SorP'!$A$"&amp;MATCH($J437,SorP!$B$1:$B$6230,0))))</f>
        <v/>
      </c>
      <c r="U437" s="241"/>
      <c r="V437" s="275" t="e">
        <f>IF(C437="",NA(),MATCH($B437&amp;$C437,'Smelter Look-up'!$J:$J,0))</f>
        <v>#N/A</v>
      </c>
      <c r="W437" s="276"/>
      <c r="X437" s="276">
        <f t="shared" ca="1" si="55"/>
        <v>0</v>
      </c>
      <c r="Y437" s="276"/>
      <c r="Z437" s="276"/>
      <c r="AB437" s="278" t="str">
        <f t="shared" si="56"/>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54"/>
        <v/>
      </c>
      <c r="T438" s="225" t="str">
        <f ca="1">IF(B438="","",IF(ISERROR(MATCH($J438,SorP!$B$1:$B$6230,0)),"",INDIRECT("'SorP'!$A$"&amp;MATCH($J438,SorP!$B$1:$B$6230,0))))</f>
        <v/>
      </c>
      <c r="U438" s="241"/>
      <c r="V438" s="275" t="e">
        <f>IF(C438="",NA(),MATCH($B438&amp;$C438,'Smelter Look-up'!$J:$J,0))</f>
        <v>#N/A</v>
      </c>
      <c r="W438" s="276"/>
      <c r="X438" s="276">
        <f t="shared" ca="1" si="55"/>
        <v>0</v>
      </c>
      <c r="Y438" s="276"/>
      <c r="Z438" s="276"/>
      <c r="AB438" s="278" t="str">
        <f t="shared" si="56"/>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54"/>
        <v/>
      </c>
      <c r="T439" s="225" t="str">
        <f ca="1">IF(B439="","",IF(ISERROR(MATCH($J439,SorP!$B$1:$B$6230,0)),"",INDIRECT("'SorP'!$A$"&amp;MATCH($J439,SorP!$B$1:$B$6230,0))))</f>
        <v/>
      </c>
      <c r="U439" s="241"/>
      <c r="V439" s="275" t="e">
        <f>IF(C439="",NA(),MATCH($B439&amp;$C439,'Smelter Look-up'!$J:$J,0))</f>
        <v>#N/A</v>
      </c>
      <c r="W439" s="276"/>
      <c r="X439" s="276">
        <f t="shared" ca="1" si="55"/>
        <v>0</v>
      </c>
      <c r="Y439" s="276"/>
      <c r="Z439" s="276"/>
      <c r="AB439" s="278" t="str">
        <f t="shared" si="56"/>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54"/>
        <v/>
      </c>
      <c r="T440" s="225" t="str">
        <f ca="1">IF(B440="","",IF(ISERROR(MATCH($J440,SorP!$B$1:$B$6230,0)),"",INDIRECT("'SorP'!$A$"&amp;MATCH($J440,SorP!$B$1:$B$6230,0))))</f>
        <v/>
      </c>
      <c r="U440" s="241"/>
      <c r="V440" s="275" t="e">
        <f>IF(C440="",NA(),MATCH($B440&amp;$C440,'Smelter Look-up'!$J:$J,0))</f>
        <v>#N/A</v>
      </c>
      <c r="W440" s="276"/>
      <c r="X440" s="276">
        <f t="shared" ca="1" si="55"/>
        <v>0</v>
      </c>
      <c r="Y440" s="276"/>
      <c r="Z440" s="276"/>
      <c r="AB440" s="278" t="str">
        <f t="shared" si="56"/>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54"/>
        <v/>
      </c>
      <c r="T441" s="225" t="str">
        <f ca="1">IF(B441="","",IF(ISERROR(MATCH($J441,SorP!$B$1:$B$6230,0)),"",INDIRECT("'SorP'!$A$"&amp;MATCH($J441,SorP!$B$1:$B$6230,0))))</f>
        <v/>
      </c>
      <c r="U441" s="241"/>
      <c r="V441" s="275" t="e">
        <f>IF(C441="",NA(),MATCH($B441&amp;$C441,'Smelter Look-up'!$J:$J,0))</f>
        <v>#N/A</v>
      </c>
      <c r="W441" s="276"/>
      <c r="X441" s="276">
        <f t="shared" ca="1" si="55"/>
        <v>0</v>
      </c>
      <c r="Y441" s="276"/>
      <c r="Z441" s="276"/>
      <c r="AB441" s="278" t="str">
        <f t="shared" si="56"/>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54"/>
        <v/>
      </c>
      <c r="T442" s="225" t="str">
        <f ca="1">IF(B442="","",IF(ISERROR(MATCH($J442,SorP!$B$1:$B$6230,0)),"",INDIRECT("'SorP'!$A$"&amp;MATCH($J442,SorP!$B$1:$B$6230,0))))</f>
        <v/>
      </c>
      <c r="U442" s="241"/>
      <c r="V442" s="275" t="e">
        <f>IF(C442="",NA(),MATCH($B442&amp;$C442,'Smelter Look-up'!$J:$J,0))</f>
        <v>#N/A</v>
      </c>
      <c r="W442" s="276"/>
      <c r="X442" s="276">
        <f t="shared" ca="1" si="55"/>
        <v>0</v>
      </c>
      <c r="Y442" s="276"/>
      <c r="Z442" s="276"/>
      <c r="AB442" s="278" t="str">
        <f t="shared" si="56"/>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54"/>
        <v/>
      </c>
      <c r="T443" s="225" t="str">
        <f ca="1">IF(B443="","",IF(ISERROR(MATCH($J443,SorP!$B$1:$B$6230,0)),"",INDIRECT("'SorP'!$A$"&amp;MATCH($J443,SorP!$B$1:$B$6230,0))))</f>
        <v/>
      </c>
      <c r="U443" s="241"/>
      <c r="V443" s="275" t="e">
        <f>IF(C443="",NA(),MATCH($B443&amp;$C443,'Smelter Look-up'!$J:$J,0))</f>
        <v>#N/A</v>
      </c>
      <c r="W443" s="276"/>
      <c r="X443" s="276">
        <f t="shared" ca="1" si="55"/>
        <v>0</v>
      </c>
      <c r="Y443" s="276"/>
      <c r="Z443" s="276"/>
      <c r="AB443" s="278" t="str">
        <f t="shared" si="56"/>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54"/>
        <v/>
      </c>
      <c r="T444" s="225" t="str">
        <f ca="1">IF(B444="","",IF(ISERROR(MATCH($J444,SorP!$B$1:$B$6230,0)),"",INDIRECT("'SorP'!$A$"&amp;MATCH($J444,SorP!$B$1:$B$6230,0))))</f>
        <v/>
      </c>
      <c r="U444" s="241"/>
      <c r="V444" s="275" t="e">
        <f>IF(C444="",NA(),MATCH($B444&amp;$C444,'Smelter Look-up'!$J:$J,0))</f>
        <v>#N/A</v>
      </c>
      <c r="W444" s="276"/>
      <c r="X444" s="276">
        <f t="shared" ca="1" si="55"/>
        <v>0</v>
      </c>
      <c r="Y444" s="276"/>
      <c r="Z444" s="276"/>
      <c r="AB444" s="278" t="str">
        <f t="shared" si="56"/>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54"/>
        <v/>
      </c>
      <c r="T445" s="225" t="str">
        <f ca="1">IF(B445="","",IF(ISERROR(MATCH($J445,SorP!$B$1:$B$6230,0)),"",INDIRECT("'SorP'!$A$"&amp;MATCH($J445,SorP!$B$1:$B$6230,0))))</f>
        <v/>
      </c>
      <c r="U445" s="241"/>
      <c r="V445" s="275" t="e">
        <f>IF(C445="",NA(),MATCH($B445&amp;$C445,'Smelter Look-up'!$J:$J,0))</f>
        <v>#N/A</v>
      </c>
      <c r="W445" s="276"/>
      <c r="X445" s="276">
        <f t="shared" ca="1" si="55"/>
        <v>0</v>
      </c>
      <c r="Y445" s="276"/>
      <c r="Z445" s="276"/>
      <c r="AB445" s="278" t="str">
        <f t="shared" si="56"/>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54"/>
        <v/>
      </c>
      <c r="T446" s="225" t="str">
        <f ca="1">IF(B446="","",IF(ISERROR(MATCH($J446,SorP!$B$1:$B$6230,0)),"",INDIRECT("'SorP'!$A$"&amp;MATCH($J446,SorP!$B$1:$B$6230,0))))</f>
        <v/>
      </c>
      <c r="U446" s="241"/>
      <c r="V446" s="275" t="e">
        <f>IF(C446="",NA(),MATCH($B446&amp;$C446,'Smelter Look-up'!$J:$J,0))</f>
        <v>#N/A</v>
      </c>
      <c r="W446" s="276"/>
      <c r="X446" s="276">
        <f t="shared" ca="1" si="55"/>
        <v>0</v>
      </c>
      <c r="Y446" s="276"/>
      <c r="Z446" s="276"/>
      <c r="AB446" s="278" t="str">
        <f t="shared" si="56"/>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54"/>
        <v/>
      </c>
      <c r="T447" s="225" t="str">
        <f ca="1">IF(B447="","",IF(ISERROR(MATCH($J447,SorP!$B$1:$B$6230,0)),"",INDIRECT("'SorP'!$A$"&amp;MATCH($J447,SorP!$B$1:$B$6230,0))))</f>
        <v/>
      </c>
      <c r="U447" s="241"/>
      <c r="V447" s="275" t="e">
        <f>IF(C447="",NA(),MATCH($B447&amp;$C447,'Smelter Look-up'!$J:$J,0))</f>
        <v>#N/A</v>
      </c>
      <c r="W447" s="276"/>
      <c r="X447" s="276">
        <f t="shared" ca="1" si="55"/>
        <v>0</v>
      </c>
      <c r="Y447" s="276"/>
      <c r="Z447" s="276"/>
      <c r="AB447" s="278" t="str">
        <f t="shared" si="56"/>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54"/>
        <v/>
      </c>
      <c r="T448" s="225" t="str">
        <f ca="1">IF(B448="","",IF(ISERROR(MATCH($J448,SorP!$B$1:$B$6230,0)),"",INDIRECT("'SorP'!$A$"&amp;MATCH($J448,SorP!$B$1:$B$6230,0))))</f>
        <v/>
      </c>
      <c r="U448" s="241"/>
      <c r="V448" s="275" t="e">
        <f>IF(C448="",NA(),MATCH($B448&amp;$C448,'Smelter Look-up'!$J:$J,0))</f>
        <v>#N/A</v>
      </c>
      <c r="W448" s="276"/>
      <c r="X448" s="276">
        <f t="shared" ca="1" si="55"/>
        <v>0</v>
      </c>
      <c r="Y448" s="276"/>
      <c r="Z448" s="276"/>
      <c r="AB448" s="278" t="str">
        <f t="shared" si="56"/>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54"/>
        <v/>
      </c>
      <c r="T449" s="225" t="str">
        <f ca="1">IF(B449="","",IF(ISERROR(MATCH($J449,SorP!$B$1:$B$6230,0)),"",INDIRECT("'SorP'!$A$"&amp;MATCH($J449,SorP!$B$1:$B$6230,0))))</f>
        <v/>
      </c>
      <c r="U449" s="241"/>
      <c r="V449" s="275" t="e">
        <f>IF(C449="",NA(),MATCH($B449&amp;$C449,'Smelter Look-up'!$J:$J,0))</f>
        <v>#N/A</v>
      </c>
      <c r="W449" s="276"/>
      <c r="X449" s="276">
        <f t="shared" ca="1" si="55"/>
        <v>0</v>
      </c>
      <c r="Y449" s="276"/>
      <c r="Z449" s="276"/>
      <c r="AB449" s="278" t="str">
        <f t="shared" si="56"/>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54"/>
        <v/>
      </c>
      <c r="T450" s="225" t="str">
        <f ca="1">IF(B450="","",IF(ISERROR(MATCH($J450,SorP!$B$1:$B$6230,0)),"",INDIRECT("'SorP'!$A$"&amp;MATCH($J450,SorP!$B$1:$B$6230,0))))</f>
        <v/>
      </c>
      <c r="U450" s="241"/>
      <c r="V450" s="275" t="e">
        <f>IF(C450="",NA(),MATCH($B450&amp;$C450,'Smelter Look-up'!$J:$J,0))</f>
        <v>#N/A</v>
      </c>
      <c r="W450" s="276"/>
      <c r="X450" s="276">
        <f t="shared" ca="1" si="55"/>
        <v>0</v>
      </c>
      <c r="Y450" s="276"/>
      <c r="Z450" s="276"/>
      <c r="AB450" s="278" t="str">
        <f t="shared" si="56"/>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54"/>
        <v/>
      </c>
      <c r="T451" s="225" t="str">
        <f ca="1">IF(B451="","",IF(ISERROR(MATCH($J451,SorP!$B$1:$B$6230,0)),"",INDIRECT("'SorP'!$A$"&amp;MATCH($J451,SorP!$B$1:$B$6230,0))))</f>
        <v/>
      </c>
      <c r="U451" s="241"/>
      <c r="V451" s="275" t="e">
        <f>IF(C451="",NA(),MATCH($B451&amp;$C451,'Smelter Look-up'!$J:$J,0))</f>
        <v>#N/A</v>
      </c>
      <c r="W451" s="276"/>
      <c r="X451" s="276">
        <f t="shared" ca="1" si="55"/>
        <v>0</v>
      </c>
      <c r="Y451" s="276"/>
      <c r="Z451" s="276"/>
      <c r="AB451" s="278" t="str">
        <f t="shared" si="56"/>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54"/>
        <v/>
      </c>
      <c r="T452" s="225" t="str">
        <f ca="1">IF(B452="","",IF(ISERROR(MATCH($J452,SorP!$B$1:$B$6230,0)),"",INDIRECT("'SorP'!$A$"&amp;MATCH($J452,SorP!$B$1:$B$6230,0))))</f>
        <v/>
      </c>
      <c r="U452" s="241"/>
      <c r="V452" s="275" t="e">
        <f>IF(C452="",NA(),MATCH($B452&amp;$C452,'Smelter Look-up'!$J:$J,0))</f>
        <v>#N/A</v>
      </c>
      <c r="W452" s="276"/>
      <c r="X452" s="276">
        <f t="shared" ca="1" si="55"/>
        <v>0</v>
      </c>
      <c r="Y452" s="276"/>
      <c r="Z452" s="276"/>
      <c r="AB452" s="278" t="str">
        <f t="shared" si="56"/>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57">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58">IF(AND(C453="Smelter not listed",OR(LEN(D453)=0,LEN(E453)=0)),1,0)</f>
        <v>0</v>
      </c>
      <c r="Y453" s="276"/>
      <c r="Z453" s="276"/>
      <c r="AB453" s="278" t="str">
        <f t="shared" ref="AB453" si="59">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0">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1">IF(AND(C454="Smelter not listed",OR(LEN(D454)=0,LEN(E454)=0)),1,0)</f>
        <v>0</v>
      </c>
      <c r="Y454" s="276"/>
      <c r="Z454" s="276"/>
      <c r="AB454" s="278" t="str">
        <f t="shared" ref="AB454:AB485" si="62">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0"/>
        <v/>
      </c>
      <c r="T455" s="225" t="str">
        <f ca="1">IF(B455="","",IF(ISERROR(MATCH($J455,SorP!$B$1:$B$6230,0)),"",INDIRECT("'SorP'!$A$"&amp;MATCH($J455,SorP!$B$1:$B$6230,0))))</f>
        <v/>
      </c>
      <c r="U455" s="241"/>
      <c r="V455" s="275" t="e">
        <f>IF(C455="",NA(),MATCH($B455&amp;$C455,'Smelter Look-up'!$J:$J,0))</f>
        <v>#N/A</v>
      </c>
      <c r="W455" s="276"/>
      <c r="X455" s="276">
        <f t="shared" ca="1" si="61"/>
        <v>0</v>
      </c>
      <c r="Y455" s="276"/>
      <c r="Z455" s="276"/>
      <c r="AB455" s="278" t="str">
        <f t="shared" si="62"/>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0"/>
        <v/>
      </c>
      <c r="T456" s="225" t="str">
        <f ca="1">IF(B456="","",IF(ISERROR(MATCH($J456,SorP!$B$1:$B$6230,0)),"",INDIRECT("'SorP'!$A$"&amp;MATCH($J456,SorP!$B$1:$B$6230,0))))</f>
        <v/>
      </c>
      <c r="U456" s="241"/>
      <c r="V456" s="275" t="e">
        <f>IF(C456="",NA(),MATCH($B456&amp;$C456,'Smelter Look-up'!$J:$J,0))</f>
        <v>#N/A</v>
      </c>
      <c r="W456" s="276"/>
      <c r="X456" s="276">
        <f t="shared" ca="1" si="61"/>
        <v>0</v>
      </c>
      <c r="Y456" s="276"/>
      <c r="Z456" s="276"/>
      <c r="AB456" s="278" t="str">
        <f t="shared" si="62"/>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0"/>
        <v/>
      </c>
      <c r="T457" s="225" t="str">
        <f ca="1">IF(B457="","",IF(ISERROR(MATCH($J457,SorP!$B$1:$B$6230,0)),"",INDIRECT("'SorP'!$A$"&amp;MATCH($J457,SorP!$B$1:$B$6230,0))))</f>
        <v/>
      </c>
      <c r="U457" s="241"/>
      <c r="V457" s="275" t="e">
        <f>IF(C457="",NA(),MATCH($B457&amp;$C457,'Smelter Look-up'!$J:$J,0))</f>
        <v>#N/A</v>
      </c>
      <c r="W457" s="276"/>
      <c r="X457" s="276">
        <f t="shared" ca="1" si="61"/>
        <v>0</v>
      </c>
      <c r="Y457" s="276"/>
      <c r="Z457" s="276"/>
      <c r="AB457" s="278" t="str">
        <f t="shared" si="62"/>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0"/>
        <v/>
      </c>
      <c r="T458" s="225" t="str">
        <f ca="1">IF(B458="","",IF(ISERROR(MATCH($J458,SorP!$B$1:$B$6230,0)),"",INDIRECT("'SorP'!$A$"&amp;MATCH($J458,SorP!$B$1:$B$6230,0))))</f>
        <v/>
      </c>
      <c r="U458" s="241"/>
      <c r="V458" s="275" t="e">
        <f>IF(C458="",NA(),MATCH($B458&amp;$C458,'Smelter Look-up'!$J:$J,0))</f>
        <v>#N/A</v>
      </c>
      <c r="W458" s="276"/>
      <c r="X458" s="276">
        <f t="shared" ca="1" si="61"/>
        <v>0</v>
      </c>
      <c r="Y458" s="276"/>
      <c r="Z458" s="276"/>
      <c r="AB458" s="278" t="str">
        <f t="shared" si="62"/>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0"/>
        <v/>
      </c>
      <c r="T459" s="225" t="str">
        <f ca="1">IF(B459="","",IF(ISERROR(MATCH($J459,SorP!$B$1:$B$6230,0)),"",INDIRECT("'SorP'!$A$"&amp;MATCH($J459,SorP!$B$1:$B$6230,0))))</f>
        <v/>
      </c>
      <c r="U459" s="241"/>
      <c r="V459" s="275" t="e">
        <f>IF(C459="",NA(),MATCH($B459&amp;$C459,'Smelter Look-up'!$J:$J,0))</f>
        <v>#N/A</v>
      </c>
      <c r="W459" s="276"/>
      <c r="X459" s="276">
        <f t="shared" ca="1" si="61"/>
        <v>0</v>
      </c>
      <c r="Y459" s="276"/>
      <c r="Z459" s="276"/>
      <c r="AB459" s="278" t="str">
        <f t="shared" si="62"/>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0"/>
        <v/>
      </c>
      <c r="T460" s="225" t="str">
        <f ca="1">IF(B460="","",IF(ISERROR(MATCH($J460,SorP!$B$1:$B$6230,0)),"",INDIRECT("'SorP'!$A$"&amp;MATCH($J460,SorP!$B$1:$B$6230,0))))</f>
        <v/>
      </c>
      <c r="U460" s="241"/>
      <c r="V460" s="275" t="e">
        <f>IF(C460="",NA(),MATCH($B460&amp;$C460,'Smelter Look-up'!$J:$J,0))</f>
        <v>#N/A</v>
      </c>
      <c r="W460" s="276"/>
      <c r="X460" s="276">
        <f t="shared" ca="1" si="61"/>
        <v>0</v>
      </c>
      <c r="Y460" s="276"/>
      <c r="Z460" s="276"/>
      <c r="AB460" s="278" t="str">
        <f t="shared" si="62"/>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0"/>
        <v/>
      </c>
      <c r="T461" s="225" t="str">
        <f ca="1">IF(B461="","",IF(ISERROR(MATCH($J461,SorP!$B$1:$B$6230,0)),"",INDIRECT("'SorP'!$A$"&amp;MATCH($J461,SorP!$B$1:$B$6230,0))))</f>
        <v/>
      </c>
      <c r="U461" s="241"/>
      <c r="V461" s="275" t="e">
        <f>IF(C461="",NA(),MATCH($B461&amp;$C461,'Smelter Look-up'!$J:$J,0))</f>
        <v>#N/A</v>
      </c>
      <c r="W461" s="276"/>
      <c r="X461" s="276">
        <f t="shared" ca="1" si="61"/>
        <v>0</v>
      </c>
      <c r="Y461" s="276"/>
      <c r="Z461" s="276"/>
      <c r="AB461" s="278" t="str">
        <f t="shared" si="62"/>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0"/>
        <v/>
      </c>
      <c r="T462" s="225" t="str">
        <f ca="1">IF(B462="","",IF(ISERROR(MATCH($J462,SorP!$B$1:$B$6230,0)),"",INDIRECT("'SorP'!$A$"&amp;MATCH($J462,SorP!$B$1:$B$6230,0))))</f>
        <v/>
      </c>
      <c r="U462" s="241"/>
      <c r="V462" s="275" t="e">
        <f>IF(C462="",NA(),MATCH($B462&amp;$C462,'Smelter Look-up'!$J:$J,0))</f>
        <v>#N/A</v>
      </c>
      <c r="W462" s="276"/>
      <c r="X462" s="276">
        <f t="shared" ca="1" si="61"/>
        <v>0</v>
      </c>
      <c r="Y462" s="276"/>
      <c r="Z462" s="276"/>
      <c r="AB462" s="278" t="str">
        <f t="shared" si="62"/>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0"/>
        <v/>
      </c>
      <c r="T463" s="225" t="str">
        <f ca="1">IF(B463="","",IF(ISERROR(MATCH($J463,SorP!$B$1:$B$6230,0)),"",INDIRECT("'SorP'!$A$"&amp;MATCH($J463,SorP!$B$1:$B$6230,0))))</f>
        <v/>
      </c>
      <c r="U463" s="241"/>
      <c r="V463" s="275" t="e">
        <f>IF(C463="",NA(),MATCH($B463&amp;$C463,'Smelter Look-up'!$J:$J,0))</f>
        <v>#N/A</v>
      </c>
      <c r="W463" s="276"/>
      <c r="X463" s="276">
        <f t="shared" ca="1" si="61"/>
        <v>0</v>
      </c>
      <c r="Y463" s="276"/>
      <c r="Z463" s="276"/>
      <c r="AB463" s="278" t="str">
        <f t="shared" si="62"/>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0"/>
        <v/>
      </c>
      <c r="T464" s="225" t="str">
        <f ca="1">IF(B464="","",IF(ISERROR(MATCH($J464,SorP!$B$1:$B$6230,0)),"",INDIRECT("'SorP'!$A$"&amp;MATCH($J464,SorP!$B$1:$B$6230,0))))</f>
        <v/>
      </c>
      <c r="U464" s="241"/>
      <c r="V464" s="275" t="e">
        <f>IF(C464="",NA(),MATCH($B464&amp;$C464,'Smelter Look-up'!$J:$J,0))</f>
        <v>#N/A</v>
      </c>
      <c r="W464" s="276"/>
      <c r="X464" s="276">
        <f t="shared" ca="1" si="61"/>
        <v>0</v>
      </c>
      <c r="Y464" s="276"/>
      <c r="Z464" s="276"/>
      <c r="AB464" s="278" t="str">
        <f t="shared" si="62"/>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0"/>
        <v/>
      </c>
      <c r="T465" s="225" t="str">
        <f ca="1">IF(B465="","",IF(ISERROR(MATCH($J465,SorP!$B$1:$B$6230,0)),"",INDIRECT("'SorP'!$A$"&amp;MATCH($J465,SorP!$B$1:$B$6230,0))))</f>
        <v/>
      </c>
      <c r="U465" s="241"/>
      <c r="V465" s="275" t="e">
        <f>IF(C465="",NA(),MATCH($B465&amp;$C465,'Smelter Look-up'!$J:$J,0))</f>
        <v>#N/A</v>
      </c>
      <c r="W465" s="276"/>
      <c r="X465" s="276">
        <f t="shared" ca="1" si="61"/>
        <v>0</v>
      </c>
      <c r="Y465" s="276"/>
      <c r="Z465" s="276"/>
      <c r="AB465" s="278" t="str">
        <f t="shared" si="62"/>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0"/>
        <v/>
      </c>
      <c r="T466" s="225" t="str">
        <f ca="1">IF(B466="","",IF(ISERROR(MATCH($J466,SorP!$B$1:$B$6230,0)),"",INDIRECT("'SorP'!$A$"&amp;MATCH($J466,SorP!$B$1:$B$6230,0))))</f>
        <v/>
      </c>
      <c r="U466" s="241"/>
      <c r="V466" s="275" t="e">
        <f>IF(C466="",NA(),MATCH($B466&amp;$C466,'Smelter Look-up'!$J:$J,0))</f>
        <v>#N/A</v>
      </c>
      <c r="W466" s="276"/>
      <c r="X466" s="276">
        <f t="shared" ca="1" si="61"/>
        <v>0</v>
      </c>
      <c r="Y466" s="276"/>
      <c r="Z466" s="276"/>
      <c r="AB466" s="278" t="str">
        <f t="shared" si="62"/>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0"/>
        <v/>
      </c>
      <c r="T467" s="225" t="str">
        <f ca="1">IF(B467="","",IF(ISERROR(MATCH($J467,SorP!$B$1:$B$6230,0)),"",INDIRECT("'SorP'!$A$"&amp;MATCH($J467,SorP!$B$1:$B$6230,0))))</f>
        <v/>
      </c>
      <c r="U467" s="241"/>
      <c r="V467" s="275" t="e">
        <f>IF(C467="",NA(),MATCH($B467&amp;$C467,'Smelter Look-up'!$J:$J,0))</f>
        <v>#N/A</v>
      </c>
      <c r="W467" s="276"/>
      <c r="X467" s="276">
        <f t="shared" ca="1" si="61"/>
        <v>0</v>
      </c>
      <c r="Y467" s="276"/>
      <c r="Z467" s="276"/>
      <c r="AB467" s="278" t="str">
        <f t="shared" si="62"/>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0"/>
        <v/>
      </c>
      <c r="T468" s="225" t="str">
        <f ca="1">IF(B468="","",IF(ISERROR(MATCH($J468,SorP!$B$1:$B$6230,0)),"",INDIRECT("'SorP'!$A$"&amp;MATCH($J468,SorP!$B$1:$B$6230,0))))</f>
        <v/>
      </c>
      <c r="U468" s="241"/>
      <c r="V468" s="275" t="e">
        <f>IF(C468="",NA(),MATCH($B468&amp;$C468,'Smelter Look-up'!$J:$J,0))</f>
        <v>#N/A</v>
      </c>
      <c r="W468" s="276"/>
      <c r="X468" s="276">
        <f t="shared" ca="1" si="61"/>
        <v>0</v>
      </c>
      <c r="Y468" s="276"/>
      <c r="Z468" s="276"/>
      <c r="AB468" s="278" t="str">
        <f t="shared" si="62"/>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0"/>
        <v/>
      </c>
      <c r="T469" s="225" t="str">
        <f ca="1">IF(B469="","",IF(ISERROR(MATCH($J469,SorP!$B$1:$B$6230,0)),"",INDIRECT("'SorP'!$A$"&amp;MATCH($J469,SorP!$B$1:$B$6230,0))))</f>
        <v/>
      </c>
      <c r="U469" s="241"/>
      <c r="V469" s="275" t="e">
        <f>IF(C469="",NA(),MATCH($B469&amp;$C469,'Smelter Look-up'!$J:$J,0))</f>
        <v>#N/A</v>
      </c>
      <c r="W469" s="276"/>
      <c r="X469" s="276">
        <f t="shared" ca="1" si="61"/>
        <v>0</v>
      </c>
      <c r="Y469" s="276"/>
      <c r="Z469" s="276"/>
      <c r="AB469" s="278" t="str">
        <f t="shared" si="62"/>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0"/>
        <v/>
      </c>
      <c r="T470" s="225" t="str">
        <f ca="1">IF(B470="","",IF(ISERROR(MATCH($J470,SorP!$B$1:$B$6230,0)),"",INDIRECT("'SorP'!$A$"&amp;MATCH($J470,SorP!$B$1:$B$6230,0))))</f>
        <v/>
      </c>
      <c r="U470" s="241"/>
      <c r="V470" s="275" t="e">
        <f>IF(C470="",NA(),MATCH($B470&amp;$C470,'Smelter Look-up'!$J:$J,0))</f>
        <v>#N/A</v>
      </c>
      <c r="W470" s="276"/>
      <c r="X470" s="276">
        <f t="shared" ca="1" si="61"/>
        <v>0</v>
      </c>
      <c r="Y470" s="276"/>
      <c r="Z470" s="276"/>
      <c r="AB470" s="278" t="str">
        <f t="shared" si="62"/>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0"/>
        <v/>
      </c>
      <c r="T471" s="225" t="str">
        <f ca="1">IF(B471="","",IF(ISERROR(MATCH($J471,SorP!$B$1:$B$6230,0)),"",INDIRECT("'SorP'!$A$"&amp;MATCH($J471,SorP!$B$1:$B$6230,0))))</f>
        <v/>
      </c>
      <c r="U471" s="241"/>
      <c r="V471" s="275" t="e">
        <f>IF(C471="",NA(),MATCH($B471&amp;$C471,'Smelter Look-up'!$J:$J,0))</f>
        <v>#N/A</v>
      </c>
      <c r="W471" s="276"/>
      <c r="X471" s="276">
        <f t="shared" ca="1" si="61"/>
        <v>0</v>
      </c>
      <c r="Y471" s="276"/>
      <c r="Z471" s="276"/>
      <c r="AB471" s="278" t="str">
        <f t="shared" si="62"/>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0"/>
        <v/>
      </c>
      <c r="T472" s="225" t="str">
        <f ca="1">IF(B472="","",IF(ISERROR(MATCH($J472,SorP!$B$1:$B$6230,0)),"",INDIRECT("'SorP'!$A$"&amp;MATCH($J472,SorP!$B$1:$B$6230,0))))</f>
        <v/>
      </c>
      <c r="U472" s="241"/>
      <c r="V472" s="275" t="e">
        <f>IF(C472="",NA(),MATCH($B472&amp;$C472,'Smelter Look-up'!$J:$J,0))</f>
        <v>#N/A</v>
      </c>
      <c r="W472" s="276"/>
      <c r="X472" s="276">
        <f t="shared" ca="1" si="61"/>
        <v>0</v>
      </c>
      <c r="Y472" s="276"/>
      <c r="Z472" s="276"/>
      <c r="AB472" s="278" t="str">
        <f t="shared" si="62"/>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0"/>
        <v/>
      </c>
      <c r="T473" s="225" t="str">
        <f ca="1">IF(B473="","",IF(ISERROR(MATCH($J473,SorP!$B$1:$B$6230,0)),"",INDIRECT("'SorP'!$A$"&amp;MATCH($J473,SorP!$B$1:$B$6230,0))))</f>
        <v/>
      </c>
      <c r="U473" s="241"/>
      <c r="V473" s="275" t="e">
        <f>IF(C473="",NA(),MATCH($B473&amp;$C473,'Smelter Look-up'!$J:$J,0))</f>
        <v>#N/A</v>
      </c>
      <c r="W473" s="276"/>
      <c r="X473" s="276">
        <f t="shared" ca="1" si="61"/>
        <v>0</v>
      </c>
      <c r="Y473" s="276"/>
      <c r="Z473" s="276"/>
      <c r="AB473" s="278" t="str">
        <f t="shared" si="62"/>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0"/>
        <v/>
      </c>
      <c r="T474" s="225" t="str">
        <f ca="1">IF(B474="","",IF(ISERROR(MATCH($J474,SorP!$B$1:$B$6230,0)),"",INDIRECT("'SorP'!$A$"&amp;MATCH($J474,SorP!$B$1:$B$6230,0))))</f>
        <v/>
      </c>
      <c r="U474" s="241"/>
      <c r="V474" s="275" t="e">
        <f>IF(C474="",NA(),MATCH($B474&amp;$C474,'Smelter Look-up'!$J:$J,0))</f>
        <v>#N/A</v>
      </c>
      <c r="W474" s="276"/>
      <c r="X474" s="276">
        <f t="shared" ca="1" si="61"/>
        <v>0</v>
      </c>
      <c r="Y474" s="276"/>
      <c r="Z474" s="276"/>
      <c r="AB474" s="278" t="str">
        <f t="shared" si="62"/>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0"/>
        <v/>
      </c>
      <c r="T475" s="225" t="str">
        <f ca="1">IF(B475="","",IF(ISERROR(MATCH($J475,SorP!$B$1:$B$6230,0)),"",INDIRECT("'SorP'!$A$"&amp;MATCH($J475,SorP!$B$1:$B$6230,0))))</f>
        <v/>
      </c>
      <c r="U475" s="241"/>
      <c r="V475" s="275" t="e">
        <f>IF(C475="",NA(),MATCH($B475&amp;$C475,'Smelter Look-up'!$J:$J,0))</f>
        <v>#N/A</v>
      </c>
      <c r="W475" s="276"/>
      <c r="X475" s="276">
        <f t="shared" ca="1" si="61"/>
        <v>0</v>
      </c>
      <c r="Y475" s="276"/>
      <c r="Z475" s="276"/>
      <c r="AB475" s="278" t="str">
        <f t="shared" si="62"/>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0"/>
        <v/>
      </c>
      <c r="T476" s="225" t="str">
        <f ca="1">IF(B476="","",IF(ISERROR(MATCH($J476,SorP!$B$1:$B$6230,0)),"",INDIRECT("'SorP'!$A$"&amp;MATCH($J476,SorP!$B$1:$B$6230,0))))</f>
        <v/>
      </c>
      <c r="U476" s="241"/>
      <c r="V476" s="275" t="e">
        <f>IF(C476="",NA(),MATCH($B476&amp;$C476,'Smelter Look-up'!$J:$J,0))</f>
        <v>#N/A</v>
      </c>
      <c r="W476" s="276"/>
      <c r="X476" s="276">
        <f t="shared" ca="1" si="61"/>
        <v>0</v>
      </c>
      <c r="Y476" s="276"/>
      <c r="Z476" s="276"/>
      <c r="AB476" s="278" t="str">
        <f t="shared" si="62"/>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0"/>
        <v/>
      </c>
      <c r="T477" s="225" t="str">
        <f ca="1">IF(B477="","",IF(ISERROR(MATCH($J477,SorP!$B$1:$B$6230,0)),"",INDIRECT("'SorP'!$A$"&amp;MATCH($J477,SorP!$B$1:$B$6230,0))))</f>
        <v/>
      </c>
      <c r="U477" s="241"/>
      <c r="V477" s="275" t="e">
        <f>IF(C477="",NA(),MATCH($B477&amp;$C477,'Smelter Look-up'!$J:$J,0))</f>
        <v>#N/A</v>
      </c>
      <c r="W477" s="276"/>
      <c r="X477" s="276">
        <f t="shared" ca="1" si="61"/>
        <v>0</v>
      </c>
      <c r="Y477" s="276"/>
      <c r="Z477" s="276"/>
      <c r="AB477" s="278" t="str">
        <f t="shared" si="62"/>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0"/>
        <v/>
      </c>
      <c r="T478" s="225" t="str">
        <f ca="1">IF(B478="","",IF(ISERROR(MATCH($J478,SorP!$B$1:$B$6230,0)),"",INDIRECT("'SorP'!$A$"&amp;MATCH($J478,SorP!$B$1:$B$6230,0))))</f>
        <v/>
      </c>
      <c r="U478" s="241"/>
      <c r="V478" s="275" t="e">
        <f>IF(C478="",NA(),MATCH($B478&amp;$C478,'Smelter Look-up'!$J:$J,0))</f>
        <v>#N/A</v>
      </c>
      <c r="W478" s="276"/>
      <c r="X478" s="276">
        <f t="shared" ca="1" si="61"/>
        <v>0</v>
      </c>
      <c r="Y478" s="276"/>
      <c r="Z478" s="276"/>
      <c r="AB478" s="278" t="str">
        <f t="shared" si="62"/>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0"/>
        <v/>
      </c>
      <c r="T479" s="225" t="str">
        <f ca="1">IF(B479="","",IF(ISERROR(MATCH($J479,SorP!$B$1:$B$6230,0)),"",INDIRECT("'SorP'!$A$"&amp;MATCH($J479,SorP!$B$1:$B$6230,0))))</f>
        <v/>
      </c>
      <c r="U479" s="241"/>
      <c r="V479" s="275" t="e">
        <f>IF(C479="",NA(),MATCH($B479&amp;$C479,'Smelter Look-up'!$J:$J,0))</f>
        <v>#N/A</v>
      </c>
      <c r="W479" s="276"/>
      <c r="X479" s="276">
        <f t="shared" ca="1" si="61"/>
        <v>0</v>
      </c>
      <c r="Y479" s="276"/>
      <c r="Z479" s="276"/>
      <c r="AB479" s="278" t="str">
        <f t="shared" si="62"/>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0"/>
        <v/>
      </c>
      <c r="T480" s="225" t="str">
        <f ca="1">IF(B480="","",IF(ISERROR(MATCH($J480,SorP!$B$1:$B$6230,0)),"",INDIRECT("'SorP'!$A$"&amp;MATCH($J480,SorP!$B$1:$B$6230,0))))</f>
        <v/>
      </c>
      <c r="U480" s="241"/>
      <c r="V480" s="275" t="e">
        <f>IF(C480="",NA(),MATCH($B480&amp;$C480,'Smelter Look-up'!$J:$J,0))</f>
        <v>#N/A</v>
      </c>
      <c r="W480" s="276"/>
      <c r="X480" s="276">
        <f t="shared" ca="1" si="61"/>
        <v>0</v>
      </c>
      <c r="Y480" s="276"/>
      <c r="Z480" s="276"/>
      <c r="AB480" s="278" t="str">
        <f t="shared" si="62"/>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0"/>
        <v/>
      </c>
      <c r="T481" s="225" t="str">
        <f ca="1">IF(B481="","",IF(ISERROR(MATCH($J481,SorP!$B$1:$B$6230,0)),"",INDIRECT("'SorP'!$A$"&amp;MATCH($J481,SorP!$B$1:$B$6230,0))))</f>
        <v/>
      </c>
      <c r="U481" s="241"/>
      <c r="V481" s="275" t="e">
        <f>IF(C481="",NA(),MATCH($B481&amp;$C481,'Smelter Look-up'!$J:$J,0))</f>
        <v>#N/A</v>
      </c>
      <c r="W481" s="276"/>
      <c r="X481" s="276">
        <f t="shared" ca="1" si="61"/>
        <v>0</v>
      </c>
      <c r="Y481" s="276"/>
      <c r="Z481" s="276"/>
      <c r="AB481" s="278" t="str">
        <f t="shared" si="62"/>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0"/>
        <v/>
      </c>
      <c r="T482" s="225" t="str">
        <f ca="1">IF(B482="","",IF(ISERROR(MATCH($J482,SorP!$B$1:$B$6230,0)),"",INDIRECT("'SorP'!$A$"&amp;MATCH($J482,SorP!$B$1:$B$6230,0))))</f>
        <v/>
      </c>
      <c r="U482" s="241"/>
      <c r="V482" s="275" t="e">
        <f>IF(C482="",NA(),MATCH($B482&amp;$C482,'Smelter Look-up'!$J:$J,0))</f>
        <v>#N/A</v>
      </c>
      <c r="W482" s="276"/>
      <c r="X482" s="276">
        <f t="shared" ca="1" si="61"/>
        <v>0</v>
      </c>
      <c r="Y482" s="276"/>
      <c r="Z482" s="276"/>
      <c r="AB482" s="278" t="str">
        <f t="shared" si="62"/>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0"/>
        <v/>
      </c>
      <c r="T483" s="225" t="str">
        <f ca="1">IF(B483="","",IF(ISERROR(MATCH($J483,SorP!$B$1:$B$6230,0)),"",INDIRECT("'SorP'!$A$"&amp;MATCH($J483,SorP!$B$1:$B$6230,0))))</f>
        <v/>
      </c>
      <c r="U483" s="241"/>
      <c r="V483" s="275" t="e">
        <f>IF(C483="",NA(),MATCH($B483&amp;$C483,'Smelter Look-up'!$J:$J,0))</f>
        <v>#N/A</v>
      </c>
      <c r="W483" s="276"/>
      <c r="X483" s="276">
        <f t="shared" ca="1" si="61"/>
        <v>0</v>
      </c>
      <c r="Y483" s="276"/>
      <c r="Z483" s="276"/>
      <c r="AB483" s="278" t="str">
        <f t="shared" si="62"/>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0"/>
        <v/>
      </c>
      <c r="T484" s="225" t="str">
        <f ca="1">IF(B484="","",IF(ISERROR(MATCH($J484,SorP!$B$1:$B$6230,0)),"",INDIRECT("'SorP'!$A$"&amp;MATCH($J484,SorP!$B$1:$B$6230,0))))</f>
        <v/>
      </c>
      <c r="U484" s="241"/>
      <c r="V484" s="275" t="e">
        <f>IF(C484="",NA(),MATCH($B484&amp;$C484,'Smelter Look-up'!$J:$J,0))</f>
        <v>#N/A</v>
      </c>
      <c r="W484" s="276"/>
      <c r="X484" s="276">
        <f t="shared" ca="1" si="61"/>
        <v>0</v>
      </c>
      <c r="Y484" s="276"/>
      <c r="Z484" s="276"/>
      <c r="AB484" s="278" t="str">
        <f t="shared" si="62"/>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0"/>
        <v/>
      </c>
      <c r="T485" s="225" t="str">
        <f ca="1">IF(B485="","",IF(ISERROR(MATCH($J485,SorP!$B$1:$B$6230,0)),"",INDIRECT("'SorP'!$A$"&amp;MATCH($J485,SorP!$B$1:$B$6230,0))))</f>
        <v/>
      </c>
      <c r="U485" s="241"/>
      <c r="V485" s="275" t="e">
        <f>IF(C485="",NA(),MATCH($B485&amp;$C485,'Smelter Look-up'!$J:$J,0))</f>
        <v>#N/A</v>
      </c>
      <c r="W485" s="276"/>
      <c r="X485" s="276">
        <f t="shared" ca="1" si="61"/>
        <v>0</v>
      </c>
      <c r="Y485" s="276"/>
      <c r="Z485" s="276"/>
      <c r="AB485" s="278" t="str">
        <f t="shared" si="62"/>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3">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64">IF(AND(C486="Smelter not listed",OR(LEN(D486)=0,LEN(E486)=0)),1,0)</f>
        <v>0</v>
      </c>
      <c r="Y486" s="276"/>
      <c r="Z486" s="276"/>
      <c r="AB486" s="278" t="str">
        <f t="shared" ref="AB486:AB516" si="65">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3"/>
        <v/>
      </c>
      <c r="T487" s="225" t="str">
        <f ca="1">IF(B487="","",IF(ISERROR(MATCH($J487,SorP!$B$1:$B$6230,0)),"",INDIRECT("'SorP'!$A$"&amp;MATCH($J487,SorP!$B$1:$B$6230,0))))</f>
        <v/>
      </c>
      <c r="U487" s="241"/>
      <c r="V487" s="275" t="e">
        <f>IF(C487="",NA(),MATCH($B487&amp;$C487,'Smelter Look-up'!$J:$J,0))</f>
        <v>#N/A</v>
      </c>
      <c r="W487" s="276"/>
      <c r="X487" s="276">
        <f t="shared" ca="1" si="64"/>
        <v>0</v>
      </c>
      <c r="Y487" s="276"/>
      <c r="Z487" s="276"/>
      <c r="AB487" s="278" t="str">
        <f t="shared" si="65"/>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3"/>
        <v/>
      </c>
      <c r="T488" s="225" t="str">
        <f ca="1">IF(B488="","",IF(ISERROR(MATCH($J488,SorP!$B$1:$B$6230,0)),"",INDIRECT("'SorP'!$A$"&amp;MATCH($J488,SorP!$B$1:$B$6230,0))))</f>
        <v/>
      </c>
      <c r="U488" s="241"/>
      <c r="V488" s="275" t="e">
        <f>IF(C488="",NA(),MATCH($B488&amp;$C488,'Smelter Look-up'!$J:$J,0))</f>
        <v>#N/A</v>
      </c>
      <c r="W488" s="276"/>
      <c r="X488" s="276">
        <f t="shared" ca="1" si="64"/>
        <v>0</v>
      </c>
      <c r="Y488" s="276"/>
      <c r="Z488" s="276"/>
      <c r="AB488" s="278" t="str">
        <f t="shared" si="65"/>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3"/>
        <v/>
      </c>
      <c r="T489" s="225" t="str">
        <f ca="1">IF(B489="","",IF(ISERROR(MATCH($J489,SorP!$B$1:$B$6230,0)),"",INDIRECT("'SorP'!$A$"&amp;MATCH($J489,SorP!$B$1:$B$6230,0))))</f>
        <v/>
      </c>
      <c r="U489" s="241"/>
      <c r="V489" s="275" t="e">
        <f>IF(C489="",NA(),MATCH($B489&amp;$C489,'Smelter Look-up'!$J:$J,0))</f>
        <v>#N/A</v>
      </c>
      <c r="W489" s="276"/>
      <c r="X489" s="276">
        <f t="shared" ca="1" si="64"/>
        <v>0</v>
      </c>
      <c r="Y489" s="276"/>
      <c r="Z489" s="276"/>
      <c r="AB489" s="278" t="str">
        <f t="shared" si="65"/>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3"/>
        <v/>
      </c>
      <c r="T490" s="225" t="str">
        <f ca="1">IF(B490="","",IF(ISERROR(MATCH($J490,SorP!$B$1:$B$6230,0)),"",INDIRECT("'SorP'!$A$"&amp;MATCH($J490,SorP!$B$1:$B$6230,0))))</f>
        <v/>
      </c>
      <c r="U490" s="241"/>
      <c r="V490" s="275" t="e">
        <f>IF(C490="",NA(),MATCH($B490&amp;$C490,'Smelter Look-up'!$J:$J,0))</f>
        <v>#N/A</v>
      </c>
      <c r="W490" s="276"/>
      <c r="X490" s="276">
        <f t="shared" ca="1" si="64"/>
        <v>0</v>
      </c>
      <c r="Y490" s="276"/>
      <c r="Z490" s="276"/>
      <c r="AB490" s="278" t="str">
        <f t="shared" si="65"/>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3"/>
        <v/>
      </c>
      <c r="T491" s="225" t="str">
        <f ca="1">IF(B491="","",IF(ISERROR(MATCH($J491,SorP!$B$1:$B$6230,0)),"",INDIRECT("'SorP'!$A$"&amp;MATCH($J491,SorP!$B$1:$B$6230,0))))</f>
        <v/>
      </c>
      <c r="U491" s="241"/>
      <c r="V491" s="275" t="e">
        <f>IF(C491="",NA(),MATCH($B491&amp;$C491,'Smelter Look-up'!$J:$J,0))</f>
        <v>#N/A</v>
      </c>
      <c r="W491" s="276"/>
      <c r="X491" s="276">
        <f t="shared" ca="1" si="64"/>
        <v>0</v>
      </c>
      <c r="Y491" s="276"/>
      <c r="Z491" s="276"/>
      <c r="AB491" s="278" t="str">
        <f t="shared" si="65"/>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3"/>
        <v/>
      </c>
      <c r="T492" s="225" t="str">
        <f ca="1">IF(B492="","",IF(ISERROR(MATCH($J492,SorP!$B$1:$B$6230,0)),"",INDIRECT("'SorP'!$A$"&amp;MATCH($J492,SorP!$B$1:$B$6230,0))))</f>
        <v/>
      </c>
      <c r="U492" s="241"/>
      <c r="V492" s="275" t="e">
        <f>IF(C492="",NA(),MATCH($B492&amp;$C492,'Smelter Look-up'!$J:$J,0))</f>
        <v>#N/A</v>
      </c>
      <c r="W492" s="276"/>
      <c r="X492" s="276">
        <f t="shared" ca="1" si="64"/>
        <v>0</v>
      </c>
      <c r="Y492" s="276"/>
      <c r="Z492" s="276"/>
      <c r="AB492" s="278" t="str">
        <f t="shared" si="65"/>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3"/>
        <v/>
      </c>
      <c r="T493" s="225" t="str">
        <f ca="1">IF(B493="","",IF(ISERROR(MATCH($J493,SorP!$B$1:$B$6230,0)),"",INDIRECT("'SorP'!$A$"&amp;MATCH($J493,SorP!$B$1:$B$6230,0))))</f>
        <v/>
      </c>
      <c r="U493" s="241"/>
      <c r="V493" s="275" t="e">
        <f>IF(C493="",NA(),MATCH($B493&amp;$C493,'Smelter Look-up'!$J:$J,0))</f>
        <v>#N/A</v>
      </c>
      <c r="W493" s="276"/>
      <c r="X493" s="276">
        <f t="shared" ca="1" si="64"/>
        <v>0</v>
      </c>
      <c r="Y493" s="276"/>
      <c r="Z493" s="276"/>
      <c r="AB493" s="278" t="str">
        <f t="shared" si="65"/>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3"/>
        <v/>
      </c>
      <c r="T494" s="225" t="str">
        <f ca="1">IF(B494="","",IF(ISERROR(MATCH($J494,SorP!$B$1:$B$6230,0)),"",INDIRECT("'SorP'!$A$"&amp;MATCH($J494,SorP!$B$1:$B$6230,0))))</f>
        <v/>
      </c>
      <c r="U494" s="241"/>
      <c r="V494" s="275" t="e">
        <f>IF(C494="",NA(),MATCH($B494&amp;$C494,'Smelter Look-up'!$J:$J,0))</f>
        <v>#N/A</v>
      </c>
      <c r="W494" s="276"/>
      <c r="X494" s="276">
        <f t="shared" ca="1" si="64"/>
        <v>0</v>
      </c>
      <c r="Y494" s="276"/>
      <c r="Z494" s="276"/>
      <c r="AB494" s="278" t="str">
        <f t="shared" si="65"/>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3"/>
        <v/>
      </c>
      <c r="T495" s="225" t="str">
        <f ca="1">IF(B495="","",IF(ISERROR(MATCH($J495,SorP!$B$1:$B$6230,0)),"",INDIRECT("'SorP'!$A$"&amp;MATCH($J495,SorP!$B$1:$B$6230,0))))</f>
        <v/>
      </c>
      <c r="U495" s="241"/>
      <c r="V495" s="275" t="e">
        <f>IF(C495="",NA(),MATCH($B495&amp;$C495,'Smelter Look-up'!$J:$J,0))</f>
        <v>#N/A</v>
      </c>
      <c r="W495" s="276"/>
      <c r="X495" s="276">
        <f t="shared" ca="1" si="64"/>
        <v>0</v>
      </c>
      <c r="Y495" s="276"/>
      <c r="Z495" s="276"/>
      <c r="AB495" s="278" t="str">
        <f t="shared" si="65"/>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3"/>
        <v/>
      </c>
      <c r="T496" s="225" t="str">
        <f ca="1">IF(B496="","",IF(ISERROR(MATCH($J496,SorP!$B$1:$B$6230,0)),"",INDIRECT("'SorP'!$A$"&amp;MATCH($J496,SorP!$B$1:$B$6230,0))))</f>
        <v/>
      </c>
      <c r="U496" s="241"/>
      <c r="V496" s="275" t="e">
        <f>IF(C496="",NA(),MATCH($B496&amp;$C496,'Smelter Look-up'!$J:$J,0))</f>
        <v>#N/A</v>
      </c>
      <c r="W496" s="276"/>
      <c r="X496" s="276">
        <f t="shared" ca="1" si="64"/>
        <v>0</v>
      </c>
      <c r="Y496" s="276"/>
      <c r="Z496" s="276"/>
      <c r="AB496" s="278" t="str">
        <f t="shared" si="65"/>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3"/>
        <v/>
      </c>
      <c r="T497" s="225" t="str">
        <f ca="1">IF(B497="","",IF(ISERROR(MATCH($J497,SorP!$B$1:$B$6230,0)),"",INDIRECT("'SorP'!$A$"&amp;MATCH($J497,SorP!$B$1:$B$6230,0))))</f>
        <v/>
      </c>
      <c r="U497" s="241"/>
      <c r="V497" s="275" t="e">
        <f>IF(C497="",NA(),MATCH($B497&amp;$C497,'Smelter Look-up'!$J:$J,0))</f>
        <v>#N/A</v>
      </c>
      <c r="W497" s="276"/>
      <c r="X497" s="276">
        <f t="shared" ca="1" si="64"/>
        <v>0</v>
      </c>
      <c r="Y497" s="276"/>
      <c r="Z497" s="276"/>
      <c r="AB497" s="278" t="str">
        <f t="shared" si="65"/>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3"/>
        <v/>
      </c>
      <c r="T498" s="225" t="str">
        <f ca="1">IF(B498="","",IF(ISERROR(MATCH($J498,SorP!$B$1:$B$6230,0)),"",INDIRECT("'SorP'!$A$"&amp;MATCH($J498,SorP!$B$1:$B$6230,0))))</f>
        <v/>
      </c>
      <c r="U498" s="241"/>
      <c r="V498" s="275" t="e">
        <f>IF(C498="",NA(),MATCH($B498&amp;$C498,'Smelter Look-up'!$J:$J,0))</f>
        <v>#N/A</v>
      </c>
      <c r="W498" s="276"/>
      <c r="X498" s="276">
        <f t="shared" ca="1" si="64"/>
        <v>0</v>
      </c>
      <c r="Y498" s="276"/>
      <c r="Z498" s="276"/>
      <c r="AB498" s="278" t="str">
        <f t="shared" si="65"/>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3"/>
        <v/>
      </c>
      <c r="T499" s="225" t="str">
        <f ca="1">IF(B499="","",IF(ISERROR(MATCH($J499,SorP!$B$1:$B$6230,0)),"",INDIRECT("'SorP'!$A$"&amp;MATCH($J499,SorP!$B$1:$B$6230,0))))</f>
        <v/>
      </c>
      <c r="U499" s="241"/>
      <c r="V499" s="275" t="e">
        <f>IF(C499="",NA(),MATCH($B499&amp;$C499,'Smelter Look-up'!$J:$J,0))</f>
        <v>#N/A</v>
      </c>
      <c r="W499" s="276"/>
      <c r="X499" s="276">
        <f t="shared" ca="1" si="64"/>
        <v>0</v>
      </c>
      <c r="Y499" s="276"/>
      <c r="Z499" s="276"/>
      <c r="AB499" s="278" t="str">
        <f t="shared" si="65"/>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3"/>
        <v/>
      </c>
      <c r="T500" s="225" t="str">
        <f ca="1">IF(B500="","",IF(ISERROR(MATCH($J500,SorP!$B$1:$B$6230,0)),"",INDIRECT("'SorP'!$A$"&amp;MATCH($J500,SorP!$B$1:$B$6230,0))))</f>
        <v/>
      </c>
      <c r="U500" s="241"/>
      <c r="V500" s="275" t="e">
        <f>IF(C500="",NA(),MATCH($B500&amp;$C500,'Smelter Look-up'!$J:$J,0))</f>
        <v>#N/A</v>
      </c>
      <c r="W500" s="276"/>
      <c r="X500" s="276">
        <f t="shared" ca="1" si="64"/>
        <v>0</v>
      </c>
      <c r="Y500" s="276"/>
      <c r="Z500" s="276"/>
      <c r="AB500" s="278" t="str">
        <f t="shared" si="65"/>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3"/>
        <v/>
      </c>
      <c r="T501" s="225" t="str">
        <f ca="1">IF(B501="","",IF(ISERROR(MATCH($J501,SorP!$B$1:$B$6230,0)),"",INDIRECT("'SorP'!$A$"&amp;MATCH($J501,SorP!$B$1:$B$6230,0))))</f>
        <v/>
      </c>
      <c r="U501" s="241"/>
      <c r="V501" s="275" t="e">
        <f>IF(C501="",NA(),MATCH($B501&amp;$C501,'Smelter Look-up'!$J:$J,0))</f>
        <v>#N/A</v>
      </c>
      <c r="W501" s="276"/>
      <c r="X501" s="276">
        <f t="shared" ca="1" si="64"/>
        <v>0</v>
      </c>
      <c r="Y501" s="276"/>
      <c r="Z501" s="276"/>
      <c r="AB501" s="278" t="str">
        <f t="shared" si="65"/>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3"/>
        <v/>
      </c>
      <c r="T502" s="225" t="str">
        <f ca="1">IF(B502="","",IF(ISERROR(MATCH($J502,SorP!$B$1:$B$6230,0)),"",INDIRECT("'SorP'!$A$"&amp;MATCH($J502,SorP!$B$1:$B$6230,0))))</f>
        <v/>
      </c>
      <c r="U502" s="241"/>
      <c r="V502" s="275" t="e">
        <f>IF(C502="",NA(),MATCH($B502&amp;$C502,'Smelter Look-up'!$J:$J,0))</f>
        <v>#N/A</v>
      </c>
      <c r="W502" s="276"/>
      <c r="X502" s="276">
        <f t="shared" ca="1" si="64"/>
        <v>0</v>
      </c>
      <c r="Y502" s="276"/>
      <c r="Z502" s="276"/>
      <c r="AB502" s="278" t="str">
        <f t="shared" si="65"/>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3"/>
        <v/>
      </c>
      <c r="T503" s="225" t="str">
        <f ca="1">IF(B503="","",IF(ISERROR(MATCH($J503,SorP!$B$1:$B$6230,0)),"",INDIRECT("'SorP'!$A$"&amp;MATCH($J503,SorP!$B$1:$B$6230,0))))</f>
        <v/>
      </c>
      <c r="U503" s="241"/>
      <c r="V503" s="275" t="e">
        <f>IF(C503="",NA(),MATCH($B503&amp;$C503,'Smelter Look-up'!$J:$J,0))</f>
        <v>#N/A</v>
      </c>
      <c r="W503" s="276"/>
      <c r="X503" s="276">
        <f t="shared" ca="1" si="64"/>
        <v>0</v>
      </c>
      <c r="Y503" s="276"/>
      <c r="Z503" s="276"/>
      <c r="AB503" s="278" t="str">
        <f t="shared" si="65"/>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3"/>
        <v/>
      </c>
      <c r="T504" s="225" t="str">
        <f ca="1">IF(B504="","",IF(ISERROR(MATCH($J504,SorP!$B$1:$B$6230,0)),"",INDIRECT("'SorP'!$A$"&amp;MATCH($J504,SorP!$B$1:$B$6230,0))))</f>
        <v/>
      </c>
      <c r="U504" s="241"/>
      <c r="V504" s="275" t="e">
        <f>IF(C504="",NA(),MATCH($B504&amp;$C504,'Smelter Look-up'!$J:$J,0))</f>
        <v>#N/A</v>
      </c>
      <c r="W504" s="276"/>
      <c r="X504" s="276">
        <f t="shared" ca="1" si="64"/>
        <v>0</v>
      </c>
      <c r="Y504" s="276"/>
      <c r="Z504" s="276"/>
      <c r="AB504" s="278" t="str">
        <f t="shared" si="65"/>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3"/>
        <v/>
      </c>
      <c r="T505" s="225" t="str">
        <f ca="1">IF(B505="","",IF(ISERROR(MATCH($J505,SorP!$B$1:$B$6230,0)),"",INDIRECT("'SorP'!$A$"&amp;MATCH($J505,SorP!$B$1:$B$6230,0))))</f>
        <v/>
      </c>
      <c r="U505" s="241"/>
      <c r="V505" s="275" t="e">
        <f>IF(C505="",NA(),MATCH($B505&amp;$C505,'Smelter Look-up'!$J:$J,0))</f>
        <v>#N/A</v>
      </c>
      <c r="W505" s="276"/>
      <c r="X505" s="276">
        <f t="shared" ca="1" si="64"/>
        <v>0</v>
      </c>
      <c r="Y505" s="276"/>
      <c r="Z505" s="276"/>
      <c r="AB505" s="278" t="str">
        <f t="shared" si="65"/>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3"/>
        <v/>
      </c>
      <c r="T506" s="225" t="str">
        <f ca="1">IF(B506="","",IF(ISERROR(MATCH($J506,SorP!$B$1:$B$6230,0)),"",INDIRECT("'SorP'!$A$"&amp;MATCH($J506,SorP!$B$1:$B$6230,0))))</f>
        <v/>
      </c>
      <c r="U506" s="241"/>
      <c r="V506" s="275" t="e">
        <f>IF(C506="",NA(),MATCH($B506&amp;$C506,'Smelter Look-up'!$J:$J,0))</f>
        <v>#N/A</v>
      </c>
      <c r="W506" s="276"/>
      <c r="X506" s="276">
        <f t="shared" ca="1" si="64"/>
        <v>0</v>
      </c>
      <c r="Y506" s="276"/>
      <c r="Z506" s="276"/>
      <c r="AB506" s="278" t="str">
        <f t="shared" si="65"/>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3"/>
        <v/>
      </c>
      <c r="T507" s="225" t="str">
        <f ca="1">IF(B507="","",IF(ISERROR(MATCH($J507,SorP!$B$1:$B$6230,0)),"",INDIRECT("'SorP'!$A$"&amp;MATCH($J507,SorP!$B$1:$B$6230,0))))</f>
        <v/>
      </c>
      <c r="U507" s="241"/>
      <c r="V507" s="275" t="e">
        <f>IF(C507="",NA(),MATCH($B507&amp;$C507,'Smelter Look-up'!$J:$J,0))</f>
        <v>#N/A</v>
      </c>
      <c r="W507" s="276"/>
      <c r="X507" s="276">
        <f t="shared" ca="1" si="64"/>
        <v>0</v>
      </c>
      <c r="Y507" s="276"/>
      <c r="Z507" s="276"/>
      <c r="AB507" s="278" t="str">
        <f t="shared" si="65"/>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3"/>
        <v/>
      </c>
      <c r="T508" s="225" t="str">
        <f ca="1">IF(B508="","",IF(ISERROR(MATCH($J508,SorP!$B$1:$B$6230,0)),"",INDIRECT("'SorP'!$A$"&amp;MATCH($J508,SorP!$B$1:$B$6230,0))))</f>
        <v/>
      </c>
      <c r="U508" s="241"/>
      <c r="V508" s="275" t="e">
        <f>IF(C508="",NA(),MATCH($B508&amp;$C508,'Smelter Look-up'!$J:$J,0))</f>
        <v>#N/A</v>
      </c>
      <c r="W508" s="276"/>
      <c r="X508" s="276">
        <f t="shared" ca="1" si="64"/>
        <v>0</v>
      </c>
      <c r="Y508" s="276"/>
      <c r="Z508" s="276"/>
      <c r="AB508" s="278" t="str">
        <f t="shared" si="65"/>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3"/>
        <v/>
      </c>
      <c r="T509" s="225" t="str">
        <f ca="1">IF(B509="","",IF(ISERROR(MATCH($J509,SorP!$B$1:$B$6230,0)),"",INDIRECT("'SorP'!$A$"&amp;MATCH($J509,SorP!$B$1:$B$6230,0))))</f>
        <v/>
      </c>
      <c r="U509" s="241"/>
      <c r="V509" s="275" t="e">
        <f>IF(C509="",NA(),MATCH($B509&amp;$C509,'Smelter Look-up'!$J:$J,0))</f>
        <v>#N/A</v>
      </c>
      <c r="W509" s="276"/>
      <c r="X509" s="276">
        <f t="shared" ca="1" si="64"/>
        <v>0</v>
      </c>
      <c r="Y509" s="276"/>
      <c r="Z509" s="276"/>
      <c r="AB509" s="278" t="str">
        <f t="shared" si="65"/>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3"/>
        <v/>
      </c>
      <c r="T510" s="225" t="str">
        <f ca="1">IF(B510="","",IF(ISERROR(MATCH($J510,SorP!$B$1:$B$6230,0)),"",INDIRECT("'SorP'!$A$"&amp;MATCH($J510,SorP!$B$1:$B$6230,0))))</f>
        <v/>
      </c>
      <c r="U510" s="241"/>
      <c r="V510" s="275" t="e">
        <f>IF(C510="",NA(),MATCH($B510&amp;$C510,'Smelter Look-up'!$J:$J,0))</f>
        <v>#N/A</v>
      </c>
      <c r="W510" s="276"/>
      <c r="X510" s="276">
        <f t="shared" ca="1" si="64"/>
        <v>0</v>
      </c>
      <c r="Y510" s="276"/>
      <c r="Z510" s="276"/>
      <c r="AB510" s="278" t="str">
        <f t="shared" si="65"/>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3"/>
        <v/>
      </c>
      <c r="T511" s="225" t="str">
        <f ca="1">IF(B511="","",IF(ISERROR(MATCH($J511,SorP!$B$1:$B$6230,0)),"",INDIRECT("'SorP'!$A$"&amp;MATCH($J511,SorP!$B$1:$B$6230,0))))</f>
        <v/>
      </c>
      <c r="U511" s="241"/>
      <c r="V511" s="275" t="e">
        <f>IF(C511="",NA(),MATCH($B511&amp;$C511,'Smelter Look-up'!$J:$J,0))</f>
        <v>#N/A</v>
      </c>
      <c r="W511" s="276"/>
      <c r="X511" s="276">
        <f t="shared" ca="1" si="64"/>
        <v>0</v>
      </c>
      <c r="Y511" s="276"/>
      <c r="Z511" s="276"/>
      <c r="AB511" s="278" t="str">
        <f t="shared" si="65"/>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3"/>
        <v/>
      </c>
      <c r="T512" s="225" t="str">
        <f ca="1">IF(B512="","",IF(ISERROR(MATCH($J512,SorP!$B$1:$B$6230,0)),"",INDIRECT("'SorP'!$A$"&amp;MATCH($J512,SorP!$B$1:$B$6230,0))))</f>
        <v/>
      </c>
      <c r="U512" s="241"/>
      <c r="V512" s="275" t="e">
        <f>IF(C512="",NA(),MATCH($B512&amp;$C512,'Smelter Look-up'!$J:$J,0))</f>
        <v>#N/A</v>
      </c>
      <c r="W512" s="276"/>
      <c r="X512" s="276">
        <f t="shared" ca="1" si="64"/>
        <v>0</v>
      </c>
      <c r="Y512" s="276"/>
      <c r="Z512" s="276"/>
      <c r="AB512" s="278" t="str">
        <f t="shared" si="65"/>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3"/>
        <v/>
      </c>
      <c r="T513" s="225" t="str">
        <f ca="1">IF(B513="","",IF(ISERROR(MATCH($J513,SorP!$B$1:$B$6230,0)),"",INDIRECT("'SorP'!$A$"&amp;MATCH($J513,SorP!$B$1:$B$6230,0))))</f>
        <v/>
      </c>
      <c r="U513" s="241"/>
      <c r="V513" s="275" t="e">
        <f>IF(C513="",NA(),MATCH($B513&amp;$C513,'Smelter Look-up'!$J:$J,0))</f>
        <v>#N/A</v>
      </c>
      <c r="W513" s="276"/>
      <c r="X513" s="276">
        <f t="shared" ca="1" si="64"/>
        <v>0</v>
      </c>
      <c r="Y513" s="276"/>
      <c r="Z513" s="276"/>
      <c r="AB513" s="278" t="str">
        <f t="shared" si="65"/>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3"/>
        <v/>
      </c>
      <c r="T514" s="225" t="str">
        <f ca="1">IF(B514="","",IF(ISERROR(MATCH($J514,SorP!$B$1:$B$6230,0)),"",INDIRECT("'SorP'!$A$"&amp;MATCH($J514,SorP!$B$1:$B$6230,0))))</f>
        <v/>
      </c>
      <c r="U514" s="241"/>
      <c r="V514" s="275" t="e">
        <f>IF(C514="",NA(),MATCH($B514&amp;$C514,'Smelter Look-up'!$J:$J,0))</f>
        <v>#N/A</v>
      </c>
      <c r="W514" s="276"/>
      <c r="X514" s="276">
        <f t="shared" ca="1" si="64"/>
        <v>0</v>
      </c>
      <c r="Y514" s="276"/>
      <c r="Z514" s="276"/>
      <c r="AB514" s="278" t="str">
        <f t="shared" si="65"/>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3"/>
        <v/>
      </c>
      <c r="T515" s="225" t="str">
        <f ca="1">IF(B515="","",IF(ISERROR(MATCH($J515,SorP!$B$1:$B$6230,0)),"",INDIRECT("'SorP'!$A$"&amp;MATCH($J515,SorP!$B$1:$B$6230,0))))</f>
        <v/>
      </c>
      <c r="U515" s="241"/>
      <c r="V515" s="275" t="e">
        <f>IF(C515="",NA(),MATCH($B515&amp;$C515,'Smelter Look-up'!$J:$J,0))</f>
        <v>#N/A</v>
      </c>
      <c r="W515" s="276"/>
      <c r="X515" s="276">
        <f t="shared" ca="1" si="64"/>
        <v>0</v>
      </c>
      <c r="Y515" s="276"/>
      <c r="Z515" s="276"/>
      <c r="AB515" s="278" t="str">
        <f t="shared" si="65"/>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3"/>
        <v/>
      </c>
      <c r="T516" s="225" t="str">
        <f ca="1">IF(B516="","",IF(ISERROR(MATCH($J516,SorP!$B$1:$B$6230,0)),"",INDIRECT("'SorP'!$A$"&amp;MATCH($J516,SorP!$B$1:$B$6230,0))))</f>
        <v/>
      </c>
      <c r="U516" s="241"/>
      <c r="V516" s="275" t="e">
        <f>IF(C516="",NA(),MATCH($B516&amp;$C516,'Smelter Look-up'!$J:$J,0))</f>
        <v>#N/A</v>
      </c>
      <c r="W516" s="276"/>
      <c r="X516" s="276">
        <f t="shared" ca="1" si="64"/>
        <v>0</v>
      </c>
      <c r="Y516" s="276"/>
      <c r="Z516" s="276"/>
      <c r="AB516" s="278" t="str">
        <f t="shared" si="65"/>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66">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67">IF(AND(C517="Smelter not listed",OR(LEN(D517)=0,LEN(E517)=0)),1,0)</f>
        <v>0</v>
      </c>
      <c r="Y517" s="276"/>
      <c r="Z517" s="276"/>
      <c r="AB517" s="278" t="str">
        <f t="shared" ref="AB517" si="68">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69">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0">IF(AND(C518="Smelter not listed",OR(LEN(D518)=0,LEN(E518)=0)),1,0)</f>
        <v>0</v>
      </c>
      <c r="Y518" s="276"/>
      <c r="Z518" s="276"/>
      <c r="AB518" s="278" t="str">
        <f t="shared" ref="AB518:AB549" si="71">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69"/>
        <v/>
      </c>
      <c r="T519" s="225" t="str">
        <f ca="1">IF(B519="","",IF(ISERROR(MATCH($J519,SorP!$B$1:$B$6230,0)),"",INDIRECT("'SorP'!$A$"&amp;MATCH($J519,SorP!$B$1:$B$6230,0))))</f>
        <v/>
      </c>
      <c r="U519" s="241"/>
      <c r="V519" s="275" t="e">
        <f>IF(C519="",NA(),MATCH($B519&amp;$C519,'Smelter Look-up'!$J:$J,0))</f>
        <v>#N/A</v>
      </c>
      <c r="W519" s="276"/>
      <c r="X519" s="276">
        <f t="shared" ca="1" si="70"/>
        <v>0</v>
      </c>
      <c r="Y519" s="276"/>
      <c r="Z519" s="276"/>
      <c r="AB519" s="278" t="str">
        <f t="shared" si="71"/>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69"/>
        <v/>
      </c>
      <c r="T520" s="225" t="str">
        <f ca="1">IF(B520="","",IF(ISERROR(MATCH($J520,SorP!$B$1:$B$6230,0)),"",INDIRECT("'SorP'!$A$"&amp;MATCH($J520,SorP!$B$1:$B$6230,0))))</f>
        <v/>
      </c>
      <c r="U520" s="241"/>
      <c r="V520" s="275" t="e">
        <f>IF(C520="",NA(),MATCH($B520&amp;$C520,'Smelter Look-up'!$J:$J,0))</f>
        <v>#N/A</v>
      </c>
      <c r="W520" s="276"/>
      <c r="X520" s="276">
        <f t="shared" ca="1" si="70"/>
        <v>0</v>
      </c>
      <c r="Y520" s="276"/>
      <c r="Z520" s="276"/>
      <c r="AB520" s="278" t="str">
        <f t="shared" si="71"/>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69"/>
        <v/>
      </c>
      <c r="T521" s="225" t="str">
        <f ca="1">IF(B521="","",IF(ISERROR(MATCH($J521,SorP!$B$1:$B$6230,0)),"",INDIRECT("'SorP'!$A$"&amp;MATCH($J521,SorP!$B$1:$B$6230,0))))</f>
        <v/>
      </c>
      <c r="U521" s="241"/>
      <c r="V521" s="275" t="e">
        <f>IF(C521="",NA(),MATCH($B521&amp;$C521,'Smelter Look-up'!$J:$J,0))</f>
        <v>#N/A</v>
      </c>
      <c r="W521" s="276"/>
      <c r="X521" s="276">
        <f t="shared" ca="1" si="70"/>
        <v>0</v>
      </c>
      <c r="Y521" s="276"/>
      <c r="Z521" s="276"/>
      <c r="AB521" s="278" t="str">
        <f t="shared" si="71"/>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69"/>
        <v/>
      </c>
      <c r="T522" s="225" t="str">
        <f ca="1">IF(B522="","",IF(ISERROR(MATCH($J522,SorP!$B$1:$B$6230,0)),"",INDIRECT("'SorP'!$A$"&amp;MATCH($J522,SorP!$B$1:$B$6230,0))))</f>
        <v/>
      </c>
      <c r="U522" s="241"/>
      <c r="V522" s="275" t="e">
        <f>IF(C522="",NA(),MATCH($B522&amp;$C522,'Smelter Look-up'!$J:$J,0))</f>
        <v>#N/A</v>
      </c>
      <c r="W522" s="276"/>
      <c r="X522" s="276">
        <f t="shared" ca="1" si="70"/>
        <v>0</v>
      </c>
      <c r="Y522" s="276"/>
      <c r="Z522" s="276"/>
      <c r="AB522" s="278" t="str">
        <f t="shared" si="71"/>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69"/>
        <v/>
      </c>
      <c r="T523" s="225" t="str">
        <f ca="1">IF(B523="","",IF(ISERROR(MATCH($J523,SorP!$B$1:$B$6230,0)),"",INDIRECT("'SorP'!$A$"&amp;MATCH($J523,SorP!$B$1:$B$6230,0))))</f>
        <v/>
      </c>
      <c r="U523" s="241"/>
      <c r="V523" s="275" t="e">
        <f>IF(C523="",NA(),MATCH($B523&amp;$C523,'Smelter Look-up'!$J:$J,0))</f>
        <v>#N/A</v>
      </c>
      <c r="W523" s="276"/>
      <c r="X523" s="276">
        <f t="shared" ca="1" si="70"/>
        <v>0</v>
      </c>
      <c r="Y523" s="276"/>
      <c r="Z523" s="276"/>
      <c r="AB523" s="278" t="str">
        <f t="shared" si="71"/>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69"/>
        <v/>
      </c>
      <c r="T524" s="225" t="str">
        <f ca="1">IF(B524="","",IF(ISERROR(MATCH($J524,SorP!$B$1:$B$6230,0)),"",INDIRECT("'SorP'!$A$"&amp;MATCH($J524,SorP!$B$1:$B$6230,0))))</f>
        <v/>
      </c>
      <c r="U524" s="241"/>
      <c r="V524" s="275" t="e">
        <f>IF(C524="",NA(),MATCH($B524&amp;$C524,'Smelter Look-up'!$J:$J,0))</f>
        <v>#N/A</v>
      </c>
      <c r="W524" s="276"/>
      <c r="X524" s="276">
        <f t="shared" ca="1" si="70"/>
        <v>0</v>
      </c>
      <c r="Y524" s="276"/>
      <c r="Z524" s="276"/>
      <c r="AB524" s="278" t="str">
        <f t="shared" si="71"/>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69"/>
        <v/>
      </c>
      <c r="T525" s="225" t="str">
        <f ca="1">IF(B525="","",IF(ISERROR(MATCH($J525,SorP!$B$1:$B$6230,0)),"",INDIRECT("'SorP'!$A$"&amp;MATCH($J525,SorP!$B$1:$B$6230,0))))</f>
        <v/>
      </c>
      <c r="U525" s="241"/>
      <c r="V525" s="275" t="e">
        <f>IF(C525="",NA(),MATCH($B525&amp;$C525,'Smelter Look-up'!$J:$J,0))</f>
        <v>#N/A</v>
      </c>
      <c r="W525" s="276"/>
      <c r="X525" s="276">
        <f t="shared" ca="1" si="70"/>
        <v>0</v>
      </c>
      <c r="Y525" s="276"/>
      <c r="Z525" s="276"/>
      <c r="AB525" s="278" t="str">
        <f t="shared" si="71"/>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69"/>
        <v/>
      </c>
      <c r="T526" s="225" t="str">
        <f ca="1">IF(B526="","",IF(ISERROR(MATCH($J526,SorP!$B$1:$B$6230,0)),"",INDIRECT("'SorP'!$A$"&amp;MATCH($J526,SorP!$B$1:$B$6230,0))))</f>
        <v/>
      </c>
      <c r="U526" s="241"/>
      <c r="V526" s="275" t="e">
        <f>IF(C526="",NA(),MATCH($B526&amp;$C526,'Smelter Look-up'!$J:$J,0))</f>
        <v>#N/A</v>
      </c>
      <c r="W526" s="276"/>
      <c r="X526" s="276">
        <f t="shared" ca="1" si="70"/>
        <v>0</v>
      </c>
      <c r="Y526" s="276"/>
      <c r="Z526" s="276"/>
      <c r="AB526" s="278" t="str">
        <f t="shared" si="71"/>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69"/>
        <v/>
      </c>
      <c r="T527" s="225" t="str">
        <f ca="1">IF(B527="","",IF(ISERROR(MATCH($J527,SorP!$B$1:$B$6230,0)),"",INDIRECT("'SorP'!$A$"&amp;MATCH($J527,SorP!$B$1:$B$6230,0))))</f>
        <v/>
      </c>
      <c r="U527" s="241"/>
      <c r="V527" s="275" t="e">
        <f>IF(C527="",NA(),MATCH($B527&amp;$C527,'Smelter Look-up'!$J:$J,0))</f>
        <v>#N/A</v>
      </c>
      <c r="W527" s="276"/>
      <c r="X527" s="276">
        <f t="shared" ca="1" si="70"/>
        <v>0</v>
      </c>
      <c r="Y527" s="276"/>
      <c r="Z527" s="276"/>
      <c r="AB527" s="278" t="str">
        <f t="shared" si="71"/>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69"/>
        <v/>
      </c>
      <c r="T528" s="225" t="str">
        <f ca="1">IF(B528="","",IF(ISERROR(MATCH($J528,SorP!$B$1:$B$6230,0)),"",INDIRECT("'SorP'!$A$"&amp;MATCH($J528,SorP!$B$1:$B$6230,0))))</f>
        <v/>
      </c>
      <c r="U528" s="241"/>
      <c r="V528" s="275" t="e">
        <f>IF(C528="",NA(),MATCH($B528&amp;$C528,'Smelter Look-up'!$J:$J,0))</f>
        <v>#N/A</v>
      </c>
      <c r="W528" s="276"/>
      <c r="X528" s="276">
        <f t="shared" ca="1" si="70"/>
        <v>0</v>
      </c>
      <c r="Y528" s="276"/>
      <c r="Z528" s="276"/>
      <c r="AB528" s="278" t="str">
        <f t="shared" si="71"/>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69"/>
        <v/>
      </c>
      <c r="T529" s="225" t="str">
        <f ca="1">IF(B529="","",IF(ISERROR(MATCH($J529,SorP!$B$1:$B$6230,0)),"",INDIRECT("'SorP'!$A$"&amp;MATCH($J529,SorP!$B$1:$B$6230,0))))</f>
        <v/>
      </c>
      <c r="U529" s="241"/>
      <c r="V529" s="275" t="e">
        <f>IF(C529="",NA(),MATCH($B529&amp;$C529,'Smelter Look-up'!$J:$J,0))</f>
        <v>#N/A</v>
      </c>
      <c r="W529" s="276"/>
      <c r="X529" s="276">
        <f t="shared" ca="1" si="70"/>
        <v>0</v>
      </c>
      <c r="Y529" s="276"/>
      <c r="Z529" s="276"/>
      <c r="AB529" s="278" t="str">
        <f t="shared" si="71"/>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69"/>
        <v/>
      </c>
      <c r="T530" s="225" t="str">
        <f ca="1">IF(B530="","",IF(ISERROR(MATCH($J530,SorP!$B$1:$B$6230,0)),"",INDIRECT("'SorP'!$A$"&amp;MATCH($J530,SorP!$B$1:$B$6230,0))))</f>
        <v/>
      </c>
      <c r="U530" s="241"/>
      <c r="V530" s="275" t="e">
        <f>IF(C530="",NA(),MATCH($B530&amp;$C530,'Smelter Look-up'!$J:$J,0))</f>
        <v>#N/A</v>
      </c>
      <c r="W530" s="276"/>
      <c r="X530" s="276">
        <f t="shared" ca="1" si="70"/>
        <v>0</v>
      </c>
      <c r="Y530" s="276"/>
      <c r="Z530" s="276"/>
      <c r="AB530" s="278" t="str">
        <f t="shared" si="71"/>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69"/>
        <v/>
      </c>
      <c r="T531" s="225" t="str">
        <f ca="1">IF(B531="","",IF(ISERROR(MATCH($J531,SorP!$B$1:$B$6230,0)),"",INDIRECT("'SorP'!$A$"&amp;MATCH($J531,SorP!$B$1:$B$6230,0))))</f>
        <v/>
      </c>
      <c r="U531" s="241"/>
      <c r="V531" s="275" t="e">
        <f>IF(C531="",NA(),MATCH($B531&amp;$C531,'Smelter Look-up'!$J:$J,0))</f>
        <v>#N/A</v>
      </c>
      <c r="W531" s="276"/>
      <c r="X531" s="276">
        <f t="shared" ca="1" si="70"/>
        <v>0</v>
      </c>
      <c r="Y531" s="276"/>
      <c r="Z531" s="276"/>
      <c r="AB531" s="278" t="str">
        <f t="shared" si="71"/>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69"/>
        <v/>
      </c>
      <c r="T532" s="225" t="str">
        <f ca="1">IF(B532="","",IF(ISERROR(MATCH($J532,SorP!$B$1:$B$6230,0)),"",INDIRECT("'SorP'!$A$"&amp;MATCH($J532,SorP!$B$1:$B$6230,0))))</f>
        <v/>
      </c>
      <c r="U532" s="241"/>
      <c r="V532" s="275" t="e">
        <f>IF(C532="",NA(),MATCH($B532&amp;$C532,'Smelter Look-up'!$J:$J,0))</f>
        <v>#N/A</v>
      </c>
      <c r="W532" s="276"/>
      <c r="X532" s="276">
        <f t="shared" ca="1" si="70"/>
        <v>0</v>
      </c>
      <c r="Y532" s="276"/>
      <c r="Z532" s="276"/>
      <c r="AB532" s="278" t="str">
        <f t="shared" si="71"/>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69"/>
        <v/>
      </c>
      <c r="T533" s="225" t="str">
        <f ca="1">IF(B533="","",IF(ISERROR(MATCH($J533,SorP!$B$1:$B$6230,0)),"",INDIRECT("'SorP'!$A$"&amp;MATCH($J533,SorP!$B$1:$B$6230,0))))</f>
        <v/>
      </c>
      <c r="U533" s="241"/>
      <c r="V533" s="275" t="e">
        <f>IF(C533="",NA(),MATCH($B533&amp;$C533,'Smelter Look-up'!$J:$J,0))</f>
        <v>#N/A</v>
      </c>
      <c r="W533" s="276"/>
      <c r="X533" s="276">
        <f t="shared" ca="1" si="70"/>
        <v>0</v>
      </c>
      <c r="Y533" s="276"/>
      <c r="Z533" s="276"/>
      <c r="AB533" s="278" t="str">
        <f t="shared" si="71"/>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69"/>
        <v/>
      </c>
      <c r="T534" s="225" t="str">
        <f ca="1">IF(B534="","",IF(ISERROR(MATCH($J534,SorP!$B$1:$B$6230,0)),"",INDIRECT("'SorP'!$A$"&amp;MATCH($J534,SorP!$B$1:$B$6230,0))))</f>
        <v/>
      </c>
      <c r="U534" s="241"/>
      <c r="V534" s="275" t="e">
        <f>IF(C534="",NA(),MATCH($B534&amp;$C534,'Smelter Look-up'!$J:$J,0))</f>
        <v>#N/A</v>
      </c>
      <c r="W534" s="276"/>
      <c r="X534" s="276">
        <f t="shared" ca="1" si="70"/>
        <v>0</v>
      </c>
      <c r="Y534" s="276"/>
      <c r="Z534" s="276"/>
      <c r="AB534" s="278" t="str">
        <f t="shared" si="71"/>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69"/>
        <v/>
      </c>
      <c r="T535" s="225" t="str">
        <f ca="1">IF(B535="","",IF(ISERROR(MATCH($J535,SorP!$B$1:$B$6230,0)),"",INDIRECT("'SorP'!$A$"&amp;MATCH($J535,SorP!$B$1:$B$6230,0))))</f>
        <v/>
      </c>
      <c r="U535" s="241"/>
      <c r="V535" s="275" t="e">
        <f>IF(C535="",NA(),MATCH($B535&amp;$C535,'Smelter Look-up'!$J:$J,0))</f>
        <v>#N/A</v>
      </c>
      <c r="W535" s="276"/>
      <c r="X535" s="276">
        <f t="shared" ca="1" si="70"/>
        <v>0</v>
      </c>
      <c r="Y535" s="276"/>
      <c r="Z535" s="276"/>
      <c r="AB535" s="278" t="str">
        <f t="shared" si="71"/>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69"/>
        <v/>
      </c>
      <c r="T536" s="225" t="str">
        <f ca="1">IF(B536="","",IF(ISERROR(MATCH($J536,SorP!$B$1:$B$6230,0)),"",INDIRECT("'SorP'!$A$"&amp;MATCH($J536,SorP!$B$1:$B$6230,0))))</f>
        <v/>
      </c>
      <c r="U536" s="241"/>
      <c r="V536" s="275" t="e">
        <f>IF(C536="",NA(),MATCH($B536&amp;$C536,'Smelter Look-up'!$J:$J,0))</f>
        <v>#N/A</v>
      </c>
      <c r="W536" s="276"/>
      <c r="X536" s="276">
        <f t="shared" ca="1" si="70"/>
        <v>0</v>
      </c>
      <c r="Y536" s="276"/>
      <c r="Z536" s="276"/>
      <c r="AB536" s="278" t="str">
        <f t="shared" si="71"/>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69"/>
        <v/>
      </c>
      <c r="T537" s="225" t="str">
        <f ca="1">IF(B537="","",IF(ISERROR(MATCH($J537,SorP!$B$1:$B$6230,0)),"",INDIRECT("'SorP'!$A$"&amp;MATCH($J537,SorP!$B$1:$B$6230,0))))</f>
        <v/>
      </c>
      <c r="U537" s="241"/>
      <c r="V537" s="275" t="e">
        <f>IF(C537="",NA(),MATCH($B537&amp;$C537,'Smelter Look-up'!$J:$J,0))</f>
        <v>#N/A</v>
      </c>
      <c r="W537" s="276"/>
      <c r="X537" s="276">
        <f t="shared" ca="1" si="70"/>
        <v>0</v>
      </c>
      <c r="Y537" s="276"/>
      <c r="Z537" s="276"/>
      <c r="AB537" s="278" t="str">
        <f t="shared" si="71"/>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69"/>
        <v/>
      </c>
      <c r="T538" s="225" t="str">
        <f ca="1">IF(B538="","",IF(ISERROR(MATCH($J538,SorP!$B$1:$B$6230,0)),"",INDIRECT("'SorP'!$A$"&amp;MATCH($J538,SorP!$B$1:$B$6230,0))))</f>
        <v/>
      </c>
      <c r="U538" s="241"/>
      <c r="V538" s="275" t="e">
        <f>IF(C538="",NA(),MATCH($B538&amp;$C538,'Smelter Look-up'!$J:$J,0))</f>
        <v>#N/A</v>
      </c>
      <c r="W538" s="276"/>
      <c r="X538" s="276">
        <f t="shared" ca="1" si="70"/>
        <v>0</v>
      </c>
      <c r="Y538" s="276"/>
      <c r="Z538" s="276"/>
      <c r="AB538" s="278" t="str">
        <f t="shared" si="71"/>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69"/>
        <v/>
      </c>
      <c r="T539" s="225" t="str">
        <f ca="1">IF(B539="","",IF(ISERROR(MATCH($J539,SorP!$B$1:$B$6230,0)),"",INDIRECT("'SorP'!$A$"&amp;MATCH($J539,SorP!$B$1:$B$6230,0))))</f>
        <v/>
      </c>
      <c r="U539" s="241"/>
      <c r="V539" s="275" t="e">
        <f>IF(C539="",NA(),MATCH($B539&amp;$C539,'Smelter Look-up'!$J:$J,0))</f>
        <v>#N/A</v>
      </c>
      <c r="W539" s="276"/>
      <c r="X539" s="276">
        <f t="shared" ca="1" si="70"/>
        <v>0</v>
      </c>
      <c r="Y539" s="276"/>
      <c r="Z539" s="276"/>
      <c r="AB539" s="278" t="str">
        <f t="shared" si="71"/>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69"/>
        <v/>
      </c>
      <c r="T540" s="225" t="str">
        <f ca="1">IF(B540="","",IF(ISERROR(MATCH($J540,SorP!$B$1:$B$6230,0)),"",INDIRECT("'SorP'!$A$"&amp;MATCH($J540,SorP!$B$1:$B$6230,0))))</f>
        <v/>
      </c>
      <c r="U540" s="241"/>
      <c r="V540" s="275" t="e">
        <f>IF(C540="",NA(),MATCH($B540&amp;$C540,'Smelter Look-up'!$J:$J,0))</f>
        <v>#N/A</v>
      </c>
      <c r="W540" s="276"/>
      <c r="X540" s="276">
        <f t="shared" ca="1" si="70"/>
        <v>0</v>
      </c>
      <c r="Y540" s="276"/>
      <c r="Z540" s="276"/>
      <c r="AB540" s="278" t="str">
        <f t="shared" si="71"/>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69"/>
        <v/>
      </c>
      <c r="T541" s="225" t="str">
        <f ca="1">IF(B541="","",IF(ISERROR(MATCH($J541,SorP!$B$1:$B$6230,0)),"",INDIRECT("'SorP'!$A$"&amp;MATCH($J541,SorP!$B$1:$B$6230,0))))</f>
        <v/>
      </c>
      <c r="U541" s="241"/>
      <c r="V541" s="275" t="e">
        <f>IF(C541="",NA(),MATCH($B541&amp;$C541,'Smelter Look-up'!$J:$J,0))</f>
        <v>#N/A</v>
      </c>
      <c r="W541" s="276"/>
      <c r="X541" s="276">
        <f t="shared" ca="1" si="70"/>
        <v>0</v>
      </c>
      <c r="Y541" s="276"/>
      <c r="Z541" s="276"/>
      <c r="AB541" s="278" t="str">
        <f t="shared" si="71"/>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69"/>
        <v/>
      </c>
      <c r="T542" s="225" t="str">
        <f ca="1">IF(B542="","",IF(ISERROR(MATCH($J542,SorP!$B$1:$B$6230,0)),"",INDIRECT("'SorP'!$A$"&amp;MATCH($J542,SorP!$B$1:$B$6230,0))))</f>
        <v/>
      </c>
      <c r="U542" s="241"/>
      <c r="V542" s="275" t="e">
        <f>IF(C542="",NA(),MATCH($B542&amp;$C542,'Smelter Look-up'!$J:$J,0))</f>
        <v>#N/A</v>
      </c>
      <c r="W542" s="276"/>
      <c r="X542" s="276">
        <f t="shared" ca="1" si="70"/>
        <v>0</v>
      </c>
      <c r="Y542" s="276"/>
      <c r="Z542" s="276"/>
      <c r="AB542" s="278" t="str">
        <f t="shared" si="71"/>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69"/>
        <v/>
      </c>
      <c r="T543" s="225" t="str">
        <f ca="1">IF(B543="","",IF(ISERROR(MATCH($J543,SorP!$B$1:$B$6230,0)),"",INDIRECT("'SorP'!$A$"&amp;MATCH($J543,SorP!$B$1:$B$6230,0))))</f>
        <v/>
      </c>
      <c r="U543" s="241"/>
      <c r="V543" s="275" t="e">
        <f>IF(C543="",NA(),MATCH($B543&amp;$C543,'Smelter Look-up'!$J:$J,0))</f>
        <v>#N/A</v>
      </c>
      <c r="W543" s="276"/>
      <c r="X543" s="276">
        <f t="shared" ca="1" si="70"/>
        <v>0</v>
      </c>
      <c r="Y543" s="276"/>
      <c r="Z543" s="276"/>
      <c r="AB543" s="278" t="str">
        <f t="shared" si="71"/>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69"/>
        <v/>
      </c>
      <c r="T544" s="225" t="str">
        <f ca="1">IF(B544="","",IF(ISERROR(MATCH($J544,SorP!$B$1:$B$6230,0)),"",INDIRECT("'SorP'!$A$"&amp;MATCH($J544,SorP!$B$1:$B$6230,0))))</f>
        <v/>
      </c>
      <c r="U544" s="241"/>
      <c r="V544" s="275" t="e">
        <f>IF(C544="",NA(),MATCH($B544&amp;$C544,'Smelter Look-up'!$J:$J,0))</f>
        <v>#N/A</v>
      </c>
      <c r="W544" s="276"/>
      <c r="X544" s="276">
        <f t="shared" ca="1" si="70"/>
        <v>0</v>
      </c>
      <c r="Y544" s="276"/>
      <c r="Z544" s="276"/>
      <c r="AB544" s="278" t="str">
        <f t="shared" si="71"/>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69"/>
        <v/>
      </c>
      <c r="T545" s="225" t="str">
        <f ca="1">IF(B545="","",IF(ISERROR(MATCH($J545,SorP!$B$1:$B$6230,0)),"",INDIRECT("'SorP'!$A$"&amp;MATCH($J545,SorP!$B$1:$B$6230,0))))</f>
        <v/>
      </c>
      <c r="U545" s="241"/>
      <c r="V545" s="275" t="e">
        <f>IF(C545="",NA(),MATCH($B545&amp;$C545,'Smelter Look-up'!$J:$J,0))</f>
        <v>#N/A</v>
      </c>
      <c r="W545" s="276"/>
      <c r="X545" s="276">
        <f t="shared" ca="1" si="70"/>
        <v>0</v>
      </c>
      <c r="Y545" s="276"/>
      <c r="Z545" s="276"/>
      <c r="AB545" s="278" t="str">
        <f t="shared" si="71"/>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69"/>
        <v/>
      </c>
      <c r="T546" s="225" t="str">
        <f ca="1">IF(B546="","",IF(ISERROR(MATCH($J546,SorP!$B$1:$B$6230,0)),"",INDIRECT("'SorP'!$A$"&amp;MATCH($J546,SorP!$B$1:$B$6230,0))))</f>
        <v/>
      </c>
      <c r="U546" s="241"/>
      <c r="V546" s="275" t="e">
        <f>IF(C546="",NA(),MATCH($B546&amp;$C546,'Smelter Look-up'!$J:$J,0))</f>
        <v>#N/A</v>
      </c>
      <c r="W546" s="276"/>
      <c r="X546" s="276">
        <f t="shared" ca="1" si="70"/>
        <v>0</v>
      </c>
      <c r="Y546" s="276"/>
      <c r="Z546" s="276"/>
      <c r="AB546" s="278" t="str">
        <f t="shared" si="71"/>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69"/>
        <v/>
      </c>
      <c r="T547" s="225" t="str">
        <f ca="1">IF(B547="","",IF(ISERROR(MATCH($J547,SorP!$B$1:$B$6230,0)),"",INDIRECT("'SorP'!$A$"&amp;MATCH($J547,SorP!$B$1:$B$6230,0))))</f>
        <v/>
      </c>
      <c r="U547" s="241"/>
      <c r="V547" s="275" t="e">
        <f>IF(C547="",NA(),MATCH($B547&amp;$C547,'Smelter Look-up'!$J:$J,0))</f>
        <v>#N/A</v>
      </c>
      <c r="W547" s="276"/>
      <c r="X547" s="276">
        <f t="shared" ca="1" si="70"/>
        <v>0</v>
      </c>
      <c r="Y547" s="276"/>
      <c r="Z547" s="276"/>
      <c r="AB547" s="278" t="str">
        <f t="shared" si="71"/>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69"/>
        <v/>
      </c>
      <c r="T548" s="225" t="str">
        <f ca="1">IF(B548="","",IF(ISERROR(MATCH($J548,SorP!$B$1:$B$6230,0)),"",INDIRECT("'SorP'!$A$"&amp;MATCH($J548,SorP!$B$1:$B$6230,0))))</f>
        <v/>
      </c>
      <c r="U548" s="241"/>
      <c r="V548" s="275" t="e">
        <f>IF(C548="",NA(),MATCH($B548&amp;$C548,'Smelter Look-up'!$J:$J,0))</f>
        <v>#N/A</v>
      </c>
      <c r="W548" s="276"/>
      <c r="X548" s="276">
        <f t="shared" ca="1" si="70"/>
        <v>0</v>
      </c>
      <c r="Y548" s="276"/>
      <c r="Z548" s="276"/>
      <c r="AB548" s="278" t="str">
        <f t="shared" si="71"/>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69"/>
        <v/>
      </c>
      <c r="T549" s="225" t="str">
        <f ca="1">IF(B549="","",IF(ISERROR(MATCH($J549,SorP!$B$1:$B$6230,0)),"",INDIRECT("'SorP'!$A$"&amp;MATCH($J549,SorP!$B$1:$B$6230,0))))</f>
        <v/>
      </c>
      <c r="U549" s="241"/>
      <c r="V549" s="275" t="e">
        <f>IF(C549="",NA(),MATCH($B549&amp;$C549,'Smelter Look-up'!$J:$J,0))</f>
        <v>#N/A</v>
      </c>
      <c r="W549" s="276"/>
      <c r="X549" s="276">
        <f t="shared" ca="1" si="70"/>
        <v>0</v>
      </c>
      <c r="Y549" s="276"/>
      <c r="Z549" s="276"/>
      <c r="AB549" s="278" t="str">
        <f t="shared" si="71"/>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2">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3">IF(AND(C550="Smelter not listed",OR(LEN(D550)=0,LEN(E550)=0)),1,0)</f>
        <v>0</v>
      </c>
      <c r="Y550" s="276"/>
      <c r="Z550" s="276"/>
      <c r="AB550" s="278" t="str">
        <f t="shared" ref="AB550:AB580" si="74">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2"/>
        <v/>
      </c>
      <c r="T551" s="225" t="str">
        <f ca="1">IF(B551="","",IF(ISERROR(MATCH($J551,SorP!$B$1:$B$6230,0)),"",INDIRECT("'SorP'!$A$"&amp;MATCH($J551,SorP!$B$1:$B$6230,0))))</f>
        <v/>
      </c>
      <c r="U551" s="241"/>
      <c r="V551" s="275" t="e">
        <f>IF(C551="",NA(),MATCH($B551&amp;$C551,'Smelter Look-up'!$J:$J,0))</f>
        <v>#N/A</v>
      </c>
      <c r="W551" s="276"/>
      <c r="X551" s="276">
        <f t="shared" ca="1" si="73"/>
        <v>0</v>
      </c>
      <c r="Y551" s="276"/>
      <c r="Z551" s="276"/>
      <c r="AB551" s="278" t="str">
        <f t="shared" si="74"/>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2"/>
        <v/>
      </c>
      <c r="T552" s="225" t="str">
        <f ca="1">IF(B552="","",IF(ISERROR(MATCH($J552,SorP!$B$1:$B$6230,0)),"",INDIRECT("'SorP'!$A$"&amp;MATCH($J552,SorP!$B$1:$B$6230,0))))</f>
        <v/>
      </c>
      <c r="U552" s="241"/>
      <c r="V552" s="275" t="e">
        <f>IF(C552="",NA(),MATCH($B552&amp;$C552,'Smelter Look-up'!$J:$J,0))</f>
        <v>#N/A</v>
      </c>
      <c r="W552" s="276"/>
      <c r="X552" s="276">
        <f t="shared" ca="1" si="73"/>
        <v>0</v>
      </c>
      <c r="Y552" s="276"/>
      <c r="Z552" s="276"/>
      <c r="AB552" s="278" t="str">
        <f t="shared" si="74"/>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2"/>
        <v/>
      </c>
      <c r="T553" s="225" t="str">
        <f ca="1">IF(B553="","",IF(ISERROR(MATCH($J553,SorP!$B$1:$B$6230,0)),"",INDIRECT("'SorP'!$A$"&amp;MATCH($J553,SorP!$B$1:$B$6230,0))))</f>
        <v/>
      </c>
      <c r="U553" s="241"/>
      <c r="V553" s="275" t="e">
        <f>IF(C553="",NA(),MATCH($B553&amp;$C553,'Smelter Look-up'!$J:$J,0))</f>
        <v>#N/A</v>
      </c>
      <c r="W553" s="276"/>
      <c r="X553" s="276">
        <f t="shared" ca="1" si="73"/>
        <v>0</v>
      </c>
      <c r="Y553" s="276"/>
      <c r="Z553" s="276"/>
      <c r="AB553" s="278" t="str">
        <f t="shared" si="74"/>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2"/>
        <v/>
      </c>
      <c r="T554" s="225" t="str">
        <f ca="1">IF(B554="","",IF(ISERROR(MATCH($J554,SorP!$B$1:$B$6230,0)),"",INDIRECT("'SorP'!$A$"&amp;MATCH($J554,SorP!$B$1:$B$6230,0))))</f>
        <v/>
      </c>
      <c r="U554" s="241"/>
      <c r="V554" s="275" t="e">
        <f>IF(C554="",NA(),MATCH($B554&amp;$C554,'Smelter Look-up'!$J:$J,0))</f>
        <v>#N/A</v>
      </c>
      <c r="W554" s="276"/>
      <c r="X554" s="276">
        <f t="shared" ca="1" si="73"/>
        <v>0</v>
      </c>
      <c r="Y554" s="276"/>
      <c r="Z554" s="276"/>
      <c r="AB554" s="278" t="str">
        <f t="shared" si="74"/>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2"/>
        <v/>
      </c>
      <c r="T555" s="225" t="str">
        <f ca="1">IF(B555="","",IF(ISERROR(MATCH($J555,SorP!$B$1:$B$6230,0)),"",INDIRECT("'SorP'!$A$"&amp;MATCH($J555,SorP!$B$1:$B$6230,0))))</f>
        <v/>
      </c>
      <c r="U555" s="241"/>
      <c r="V555" s="275" t="e">
        <f>IF(C555="",NA(),MATCH($B555&amp;$C555,'Smelter Look-up'!$J:$J,0))</f>
        <v>#N/A</v>
      </c>
      <c r="W555" s="276"/>
      <c r="X555" s="276">
        <f t="shared" ca="1" si="73"/>
        <v>0</v>
      </c>
      <c r="Y555" s="276"/>
      <c r="Z555" s="276"/>
      <c r="AB555" s="278" t="str">
        <f t="shared" si="74"/>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2"/>
        <v/>
      </c>
      <c r="T556" s="225" t="str">
        <f ca="1">IF(B556="","",IF(ISERROR(MATCH($J556,SorP!$B$1:$B$6230,0)),"",INDIRECT("'SorP'!$A$"&amp;MATCH($J556,SorP!$B$1:$B$6230,0))))</f>
        <v/>
      </c>
      <c r="U556" s="241"/>
      <c r="V556" s="275" t="e">
        <f>IF(C556="",NA(),MATCH($B556&amp;$C556,'Smelter Look-up'!$J:$J,0))</f>
        <v>#N/A</v>
      </c>
      <c r="W556" s="276"/>
      <c r="X556" s="276">
        <f t="shared" ca="1" si="73"/>
        <v>0</v>
      </c>
      <c r="Y556" s="276"/>
      <c r="Z556" s="276"/>
      <c r="AB556" s="278" t="str">
        <f t="shared" si="74"/>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2"/>
        <v/>
      </c>
      <c r="T557" s="225" t="str">
        <f ca="1">IF(B557="","",IF(ISERROR(MATCH($J557,SorP!$B$1:$B$6230,0)),"",INDIRECT("'SorP'!$A$"&amp;MATCH($J557,SorP!$B$1:$B$6230,0))))</f>
        <v/>
      </c>
      <c r="U557" s="241"/>
      <c r="V557" s="275" t="e">
        <f>IF(C557="",NA(),MATCH($B557&amp;$C557,'Smelter Look-up'!$J:$J,0))</f>
        <v>#N/A</v>
      </c>
      <c r="W557" s="276"/>
      <c r="X557" s="276">
        <f t="shared" ca="1" si="73"/>
        <v>0</v>
      </c>
      <c r="Y557" s="276"/>
      <c r="Z557" s="276"/>
      <c r="AB557" s="278" t="str">
        <f t="shared" si="74"/>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2"/>
        <v/>
      </c>
      <c r="T558" s="225" t="str">
        <f ca="1">IF(B558="","",IF(ISERROR(MATCH($J558,SorP!$B$1:$B$6230,0)),"",INDIRECT("'SorP'!$A$"&amp;MATCH($J558,SorP!$B$1:$B$6230,0))))</f>
        <v/>
      </c>
      <c r="U558" s="241"/>
      <c r="V558" s="275" t="e">
        <f>IF(C558="",NA(),MATCH($B558&amp;$C558,'Smelter Look-up'!$J:$J,0))</f>
        <v>#N/A</v>
      </c>
      <c r="W558" s="276"/>
      <c r="X558" s="276">
        <f t="shared" ca="1" si="73"/>
        <v>0</v>
      </c>
      <c r="Y558" s="276"/>
      <c r="Z558" s="276"/>
      <c r="AB558" s="278" t="str">
        <f t="shared" si="74"/>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2"/>
        <v/>
      </c>
      <c r="T559" s="225" t="str">
        <f ca="1">IF(B559="","",IF(ISERROR(MATCH($J559,SorP!$B$1:$B$6230,0)),"",INDIRECT("'SorP'!$A$"&amp;MATCH($J559,SorP!$B$1:$B$6230,0))))</f>
        <v/>
      </c>
      <c r="U559" s="241"/>
      <c r="V559" s="275" t="e">
        <f>IF(C559="",NA(),MATCH($B559&amp;$C559,'Smelter Look-up'!$J:$J,0))</f>
        <v>#N/A</v>
      </c>
      <c r="W559" s="276"/>
      <c r="X559" s="276">
        <f t="shared" ca="1" si="73"/>
        <v>0</v>
      </c>
      <c r="Y559" s="276"/>
      <c r="Z559" s="276"/>
      <c r="AB559" s="278" t="str">
        <f t="shared" si="74"/>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2"/>
        <v/>
      </c>
      <c r="T560" s="225" t="str">
        <f ca="1">IF(B560="","",IF(ISERROR(MATCH($J560,SorP!$B$1:$B$6230,0)),"",INDIRECT("'SorP'!$A$"&amp;MATCH($J560,SorP!$B$1:$B$6230,0))))</f>
        <v/>
      </c>
      <c r="U560" s="241"/>
      <c r="V560" s="275" t="e">
        <f>IF(C560="",NA(),MATCH($B560&amp;$C560,'Smelter Look-up'!$J:$J,0))</f>
        <v>#N/A</v>
      </c>
      <c r="W560" s="276"/>
      <c r="X560" s="276">
        <f t="shared" ca="1" si="73"/>
        <v>0</v>
      </c>
      <c r="Y560" s="276"/>
      <c r="Z560" s="276"/>
      <c r="AB560" s="278" t="str">
        <f t="shared" si="74"/>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2"/>
        <v/>
      </c>
      <c r="T561" s="225" t="str">
        <f ca="1">IF(B561="","",IF(ISERROR(MATCH($J561,SorP!$B$1:$B$6230,0)),"",INDIRECT("'SorP'!$A$"&amp;MATCH($J561,SorP!$B$1:$B$6230,0))))</f>
        <v/>
      </c>
      <c r="U561" s="241"/>
      <c r="V561" s="275" t="e">
        <f>IF(C561="",NA(),MATCH($B561&amp;$C561,'Smelter Look-up'!$J:$J,0))</f>
        <v>#N/A</v>
      </c>
      <c r="W561" s="276"/>
      <c r="X561" s="276">
        <f t="shared" ca="1" si="73"/>
        <v>0</v>
      </c>
      <c r="Y561" s="276"/>
      <c r="Z561" s="276"/>
      <c r="AB561" s="278" t="str">
        <f t="shared" si="74"/>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2"/>
        <v/>
      </c>
      <c r="T562" s="225" t="str">
        <f ca="1">IF(B562="","",IF(ISERROR(MATCH($J562,SorP!$B$1:$B$6230,0)),"",INDIRECT("'SorP'!$A$"&amp;MATCH($J562,SorP!$B$1:$B$6230,0))))</f>
        <v/>
      </c>
      <c r="U562" s="241"/>
      <c r="V562" s="275" t="e">
        <f>IF(C562="",NA(),MATCH($B562&amp;$C562,'Smelter Look-up'!$J:$J,0))</f>
        <v>#N/A</v>
      </c>
      <c r="W562" s="276"/>
      <c r="X562" s="276">
        <f t="shared" ca="1" si="73"/>
        <v>0</v>
      </c>
      <c r="Y562" s="276"/>
      <c r="Z562" s="276"/>
      <c r="AB562" s="278" t="str">
        <f t="shared" si="74"/>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2"/>
        <v/>
      </c>
      <c r="T563" s="225" t="str">
        <f ca="1">IF(B563="","",IF(ISERROR(MATCH($J563,SorP!$B$1:$B$6230,0)),"",INDIRECT("'SorP'!$A$"&amp;MATCH($J563,SorP!$B$1:$B$6230,0))))</f>
        <v/>
      </c>
      <c r="U563" s="241"/>
      <c r="V563" s="275" t="e">
        <f>IF(C563="",NA(),MATCH($B563&amp;$C563,'Smelter Look-up'!$J:$J,0))</f>
        <v>#N/A</v>
      </c>
      <c r="W563" s="276"/>
      <c r="X563" s="276">
        <f t="shared" ca="1" si="73"/>
        <v>0</v>
      </c>
      <c r="Y563" s="276"/>
      <c r="Z563" s="276"/>
      <c r="AB563" s="278" t="str">
        <f t="shared" si="74"/>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2"/>
        <v/>
      </c>
      <c r="T564" s="225" t="str">
        <f ca="1">IF(B564="","",IF(ISERROR(MATCH($J564,SorP!$B$1:$B$6230,0)),"",INDIRECT("'SorP'!$A$"&amp;MATCH($J564,SorP!$B$1:$B$6230,0))))</f>
        <v/>
      </c>
      <c r="U564" s="241"/>
      <c r="V564" s="275" t="e">
        <f>IF(C564="",NA(),MATCH($B564&amp;$C564,'Smelter Look-up'!$J:$J,0))</f>
        <v>#N/A</v>
      </c>
      <c r="W564" s="276"/>
      <c r="X564" s="276">
        <f t="shared" ca="1" si="73"/>
        <v>0</v>
      </c>
      <c r="Y564" s="276"/>
      <c r="Z564" s="276"/>
      <c r="AB564" s="278" t="str">
        <f t="shared" si="74"/>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2"/>
        <v/>
      </c>
      <c r="T565" s="225" t="str">
        <f ca="1">IF(B565="","",IF(ISERROR(MATCH($J565,SorP!$B$1:$B$6230,0)),"",INDIRECT("'SorP'!$A$"&amp;MATCH($J565,SorP!$B$1:$B$6230,0))))</f>
        <v/>
      </c>
      <c r="U565" s="241"/>
      <c r="V565" s="275" t="e">
        <f>IF(C565="",NA(),MATCH($B565&amp;$C565,'Smelter Look-up'!$J:$J,0))</f>
        <v>#N/A</v>
      </c>
      <c r="W565" s="276"/>
      <c r="X565" s="276">
        <f t="shared" ca="1" si="73"/>
        <v>0</v>
      </c>
      <c r="Y565" s="276"/>
      <c r="Z565" s="276"/>
      <c r="AB565" s="278" t="str">
        <f t="shared" si="74"/>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2"/>
        <v/>
      </c>
      <c r="T566" s="225" t="str">
        <f ca="1">IF(B566="","",IF(ISERROR(MATCH($J566,SorP!$B$1:$B$6230,0)),"",INDIRECT("'SorP'!$A$"&amp;MATCH($J566,SorP!$B$1:$B$6230,0))))</f>
        <v/>
      </c>
      <c r="U566" s="241"/>
      <c r="V566" s="275" t="e">
        <f>IF(C566="",NA(),MATCH($B566&amp;$C566,'Smelter Look-up'!$J:$J,0))</f>
        <v>#N/A</v>
      </c>
      <c r="W566" s="276"/>
      <c r="X566" s="276">
        <f t="shared" ca="1" si="73"/>
        <v>0</v>
      </c>
      <c r="Y566" s="276"/>
      <c r="Z566" s="276"/>
      <c r="AB566" s="278" t="str">
        <f t="shared" si="74"/>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2"/>
        <v/>
      </c>
      <c r="T567" s="225" t="str">
        <f ca="1">IF(B567="","",IF(ISERROR(MATCH($J567,SorP!$B$1:$B$6230,0)),"",INDIRECT("'SorP'!$A$"&amp;MATCH($J567,SorP!$B$1:$B$6230,0))))</f>
        <v/>
      </c>
      <c r="U567" s="241"/>
      <c r="V567" s="275" t="e">
        <f>IF(C567="",NA(),MATCH($B567&amp;$C567,'Smelter Look-up'!$J:$J,0))</f>
        <v>#N/A</v>
      </c>
      <c r="W567" s="276"/>
      <c r="X567" s="276">
        <f t="shared" ca="1" si="73"/>
        <v>0</v>
      </c>
      <c r="Y567" s="276"/>
      <c r="Z567" s="276"/>
      <c r="AB567" s="278" t="str">
        <f t="shared" si="74"/>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2"/>
        <v/>
      </c>
      <c r="T568" s="225" t="str">
        <f ca="1">IF(B568="","",IF(ISERROR(MATCH($J568,SorP!$B$1:$B$6230,0)),"",INDIRECT("'SorP'!$A$"&amp;MATCH($J568,SorP!$B$1:$B$6230,0))))</f>
        <v/>
      </c>
      <c r="U568" s="241"/>
      <c r="V568" s="275" t="e">
        <f>IF(C568="",NA(),MATCH($B568&amp;$C568,'Smelter Look-up'!$J:$J,0))</f>
        <v>#N/A</v>
      </c>
      <c r="W568" s="276"/>
      <c r="X568" s="276">
        <f t="shared" ca="1" si="73"/>
        <v>0</v>
      </c>
      <c r="Y568" s="276"/>
      <c r="Z568" s="276"/>
      <c r="AB568" s="278" t="str">
        <f t="shared" si="74"/>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2"/>
        <v/>
      </c>
      <c r="T569" s="225" t="str">
        <f ca="1">IF(B569="","",IF(ISERROR(MATCH($J569,SorP!$B$1:$B$6230,0)),"",INDIRECT("'SorP'!$A$"&amp;MATCH($J569,SorP!$B$1:$B$6230,0))))</f>
        <v/>
      </c>
      <c r="U569" s="241"/>
      <c r="V569" s="275" t="e">
        <f>IF(C569="",NA(),MATCH($B569&amp;$C569,'Smelter Look-up'!$J:$J,0))</f>
        <v>#N/A</v>
      </c>
      <c r="W569" s="276"/>
      <c r="X569" s="276">
        <f t="shared" ca="1" si="73"/>
        <v>0</v>
      </c>
      <c r="Y569" s="276"/>
      <c r="Z569" s="276"/>
      <c r="AB569" s="278" t="str">
        <f t="shared" si="74"/>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2"/>
        <v/>
      </c>
      <c r="T570" s="225" t="str">
        <f ca="1">IF(B570="","",IF(ISERROR(MATCH($J570,SorP!$B$1:$B$6230,0)),"",INDIRECT("'SorP'!$A$"&amp;MATCH($J570,SorP!$B$1:$B$6230,0))))</f>
        <v/>
      </c>
      <c r="U570" s="241"/>
      <c r="V570" s="275" t="e">
        <f>IF(C570="",NA(),MATCH($B570&amp;$C570,'Smelter Look-up'!$J:$J,0))</f>
        <v>#N/A</v>
      </c>
      <c r="W570" s="276"/>
      <c r="X570" s="276">
        <f t="shared" ca="1" si="73"/>
        <v>0</v>
      </c>
      <c r="Y570" s="276"/>
      <c r="Z570" s="276"/>
      <c r="AB570" s="278" t="str">
        <f t="shared" si="74"/>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2"/>
        <v/>
      </c>
      <c r="T571" s="225" t="str">
        <f ca="1">IF(B571="","",IF(ISERROR(MATCH($J571,SorP!$B$1:$B$6230,0)),"",INDIRECT("'SorP'!$A$"&amp;MATCH($J571,SorP!$B$1:$B$6230,0))))</f>
        <v/>
      </c>
      <c r="U571" s="241"/>
      <c r="V571" s="275" t="e">
        <f>IF(C571="",NA(),MATCH($B571&amp;$C571,'Smelter Look-up'!$J:$J,0))</f>
        <v>#N/A</v>
      </c>
      <c r="W571" s="276"/>
      <c r="X571" s="276">
        <f t="shared" ca="1" si="73"/>
        <v>0</v>
      </c>
      <c r="Y571" s="276"/>
      <c r="Z571" s="276"/>
      <c r="AB571" s="278" t="str">
        <f t="shared" si="74"/>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2"/>
        <v/>
      </c>
      <c r="T572" s="225" t="str">
        <f ca="1">IF(B572="","",IF(ISERROR(MATCH($J572,SorP!$B$1:$B$6230,0)),"",INDIRECT("'SorP'!$A$"&amp;MATCH($J572,SorP!$B$1:$B$6230,0))))</f>
        <v/>
      </c>
      <c r="U572" s="241"/>
      <c r="V572" s="275" t="e">
        <f>IF(C572="",NA(),MATCH($B572&amp;$C572,'Smelter Look-up'!$J:$J,0))</f>
        <v>#N/A</v>
      </c>
      <c r="W572" s="276"/>
      <c r="X572" s="276">
        <f t="shared" ca="1" si="73"/>
        <v>0</v>
      </c>
      <c r="Y572" s="276"/>
      <c r="Z572" s="276"/>
      <c r="AB572" s="278" t="str">
        <f t="shared" si="74"/>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2"/>
        <v/>
      </c>
      <c r="T573" s="225" t="str">
        <f ca="1">IF(B573="","",IF(ISERROR(MATCH($J573,SorP!$B$1:$B$6230,0)),"",INDIRECT("'SorP'!$A$"&amp;MATCH($J573,SorP!$B$1:$B$6230,0))))</f>
        <v/>
      </c>
      <c r="U573" s="241"/>
      <c r="V573" s="275" t="e">
        <f>IF(C573="",NA(),MATCH($B573&amp;$C573,'Smelter Look-up'!$J:$J,0))</f>
        <v>#N/A</v>
      </c>
      <c r="W573" s="276"/>
      <c r="X573" s="276">
        <f t="shared" ca="1" si="73"/>
        <v>0</v>
      </c>
      <c r="Y573" s="276"/>
      <c r="Z573" s="276"/>
      <c r="AB573" s="278" t="str">
        <f t="shared" si="74"/>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2"/>
        <v/>
      </c>
      <c r="T574" s="225" t="str">
        <f ca="1">IF(B574="","",IF(ISERROR(MATCH($J574,SorP!$B$1:$B$6230,0)),"",INDIRECT("'SorP'!$A$"&amp;MATCH($J574,SorP!$B$1:$B$6230,0))))</f>
        <v/>
      </c>
      <c r="U574" s="241"/>
      <c r="V574" s="275" t="e">
        <f>IF(C574="",NA(),MATCH($B574&amp;$C574,'Smelter Look-up'!$J:$J,0))</f>
        <v>#N/A</v>
      </c>
      <c r="W574" s="276"/>
      <c r="X574" s="276">
        <f t="shared" ca="1" si="73"/>
        <v>0</v>
      </c>
      <c r="Y574" s="276"/>
      <c r="Z574" s="276"/>
      <c r="AB574" s="278" t="str">
        <f t="shared" si="74"/>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2"/>
        <v/>
      </c>
      <c r="T575" s="225" t="str">
        <f ca="1">IF(B575="","",IF(ISERROR(MATCH($J575,SorP!$B$1:$B$6230,0)),"",INDIRECT("'SorP'!$A$"&amp;MATCH($J575,SorP!$B$1:$B$6230,0))))</f>
        <v/>
      </c>
      <c r="U575" s="241"/>
      <c r="V575" s="275" t="e">
        <f>IF(C575="",NA(),MATCH($B575&amp;$C575,'Smelter Look-up'!$J:$J,0))</f>
        <v>#N/A</v>
      </c>
      <c r="W575" s="276"/>
      <c r="X575" s="276">
        <f t="shared" ca="1" si="73"/>
        <v>0</v>
      </c>
      <c r="Y575" s="276"/>
      <c r="Z575" s="276"/>
      <c r="AB575" s="278" t="str">
        <f t="shared" si="74"/>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2"/>
        <v/>
      </c>
      <c r="T576" s="225" t="str">
        <f ca="1">IF(B576="","",IF(ISERROR(MATCH($J576,SorP!$B$1:$B$6230,0)),"",INDIRECT("'SorP'!$A$"&amp;MATCH($J576,SorP!$B$1:$B$6230,0))))</f>
        <v/>
      </c>
      <c r="U576" s="241"/>
      <c r="V576" s="275" t="e">
        <f>IF(C576="",NA(),MATCH($B576&amp;$C576,'Smelter Look-up'!$J:$J,0))</f>
        <v>#N/A</v>
      </c>
      <c r="W576" s="276"/>
      <c r="X576" s="276">
        <f t="shared" ca="1" si="73"/>
        <v>0</v>
      </c>
      <c r="Y576" s="276"/>
      <c r="Z576" s="276"/>
      <c r="AB576" s="278" t="str">
        <f t="shared" si="74"/>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2"/>
        <v/>
      </c>
      <c r="T577" s="225" t="str">
        <f ca="1">IF(B577="","",IF(ISERROR(MATCH($J577,SorP!$B$1:$B$6230,0)),"",INDIRECT("'SorP'!$A$"&amp;MATCH($J577,SorP!$B$1:$B$6230,0))))</f>
        <v/>
      </c>
      <c r="U577" s="241"/>
      <c r="V577" s="275" t="e">
        <f>IF(C577="",NA(),MATCH($B577&amp;$C577,'Smelter Look-up'!$J:$J,0))</f>
        <v>#N/A</v>
      </c>
      <c r="W577" s="276"/>
      <c r="X577" s="276">
        <f t="shared" ca="1" si="73"/>
        <v>0</v>
      </c>
      <c r="Y577" s="276"/>
      <c r="Z577" s="276"/>
      <c r="AB577" s="278" t="str">
        <f t="shared" si="74"/>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2"/>
        <v/>
      </c>
      <c r="T578" s="225" t="str">
        <f ca="1">IF(B578="","",IF(ISERROR(MATCH($J578,SorP!$B$1:$B$6230,0)),"",INDIRECT("'SorP'!$A$"&amp;MATCH($J578,SorP!$B$1:$B$6230,0))))</f>
        <v/>
      </c>
      <c r="U578" s="241"/>
      <c r="V578" s="275" t="e">
        <f>IF(C578="",NA(),MATCH($B578&amp;$C578,'Smelter Look-up'!$J:$J,0))</f>
        <v>#N/A</v>
      </c>
      <c r="W578" s="276"/>
      <c r="X578" s="276">
        <f t="shared" ca="1" si="73"/>
        <v>0</v>
      </c>
      <c r="Y578" s="276"/>
      <c r="Z578" s="276"/>
      <c r="AB578" s="278" t="str">
        <f t="shared" si="74"/>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2"/>
        <v/>
      </c>
      <c r="T579" s="225" t="str">
        <f ca="1">IF(B579="","",IF(ISERROR(MATCH($J579,SorP!$B$1:$B$6230,0)),"",INDIRECT("'SorP'!$A$"&amp;MATCH($J579,SorP!$B$1:$B$6230,0))))</f>
        <v/>
      </c>
      <c r="U579" s="241"/>
      <c r="V579" s="275" t="e">
        <f>IF(C579="",NA(),MATCH($B579&amp;$C579,'Smelter Look-up'!$J:$J,0))</f>
        <v>#N/A</v>
      </c>
      <c r="W579" s="276"/>
      <c r="X579" s="276">
        <f t="shared" ca="1" si="73"/>
        <v>0</v>
      </c>
      <c r="Y579" s="276"/>
      <c r="Z579" s="276"/>
      <c r="AB579" s="278" t="str">
        <f t="shared" si="74"/>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2"/>
        <v/>
      </c>
      <c r="T580" s="225" t="str">
        <f ca="1">IF(B580="","",IF(ISERROR(MATCH($J580,SorP!$B$1:$B$6230,0)),"",INDIRECT("'SorP'!$A$"&amp;MATCH($J580,SorP!$B$1:$B$6230,0))))</f>
        <v/>
      </c>
      <c r="U580" s="241"/>
      <c r="V580" s="275" t="e">
        <f>IF(C580="",NA(),MATCH($B580&amp;$C580,'Smelter Look-up'!$J:$J,0))</f>
        <v>#N/A</v>
      </c>
      <c r="W580" s="276"/>
      <c r="X580" s="276">
        <f t="shared" ca="1" si="73"/>
        <v>0</v>
      </c>
      <c r="Y580" s="276"/>
      <c r="Z580" s="276"/>
      <c r="AB580" s="278" t="str">
        <f t="shared" si="74"/>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75">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76">IF(AND(C581="Smelter not listed",OR(LEN(D581)=0,LEN(E581)=0)),1,0)</f>
        <v>0</v>
      </c>
      <c r="Y581" s="276"/>
      <c r="Z581" s="276"/>
      <c r="AB581" s="278" t="str">
        <f t="shared" ref="AB581" si="77">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78">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79">IF(AND(C586="Smelter not listed",OR(LEN(D586)=0,LEN(E586)=0)),1,0)</f>
        <v>0</v>
      </c>
      <c r="Y586" s="276"/>
      <c r="Z586" s="276"/>
      <c r="AB586" s="278" t="str">
        <f t="shared" ref="AB586" si="80">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1">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2">IF(AND(C587="Smelter not listed",OR(LEN(D587)=0,LEN(E587)=0)),1,0)</f>
        <v>0</v>
      </c>
      <c r="Y587" s="276"/>
      <c r="Z587" s="276"/>
      <c r="AB587" s="278" t="str">
        <f t="shared" ref="AB587:AB634" si="83">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1"/>
        <v/>
      </c>
      <c r="T588" s="225" t="str">
        <f ca="1">IF(B588="","",IF(ISERROR(MATCH($J588,SorP!$B$1:$B$6230,0)),"",INDIRECT("'SorP'!$A$"&amp;MATCH($J588,SorP!$B$1:$B$6230,0))))</f>
        <v/>
      </c>
      <c r="U588" s="241"/>
      <c r="V588" s="275" t="e">
        <f>IF(C588="",NA(),MATCH($B588&amp;$C588,'Smelter Look-up'!$J:$J,0))</f>
        <v>#N/A</v>
      </c>
      <c r="W588" s="276"/>
      <c r="X588" s="276">
        <f t="shared" ca="1" si="82"/>
        <v>0</v>
      </c>
      <c r="Y588" s="276"/>
      <c r="Z588" s="276"/>
      <c r="AB588" s="278" t="str">
        <f t="shared" si="83"/>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1"/>
        <v/>
      </c>
      <c r="T589" s="225" t="str">
        <f ca="1">IF(B589="","",IF(ISERROR(MATCH($J589,SorP!$B$1:$B$6230,0)),"",INDIRECT("'SorP'!$A$"&amp;MATCH($J589,SorP!$B$1:$B$6230,0))))</f>
        <v/>
      </c>
      <c r="U589" s="241"/>
      <c r="V589" s="275" t="e">
        <f>IF(C589="",NA(),MATCH($B589&amp;$C589,'Smelter Look-up'!$J:$J,0))</f>
        <v>#N/A</v>
      </c>
      <c r="W589" s="276"/>
      <c r="X589" s="276">
        <f t="shared" ca="1" si="82"/>
        <v>0</v>
      </c>
      <c r="Y589" s="276"/>
      <c r="Z589" s="276"/>
      <c r="AB589" s="278" t="str">
        <f t="shared" si="83"/>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1"/>
        <v/>
      </c>
      <c r="T590" s="225" t="str">
        <f ca="1">IF(B590="","",IF(ISERROR(MATCH($J590,SorP!$B$1:$B$6230,0)),"",INDIRECT("'SorP'!$A$"&amp;MATCH($J590,SorP!$B$1:$B$6230,0))))</f>
        <v/>
      </c>
      <c r="U590" s="241"/>
      <c r="V590" s="275" t="e">
        <f>IF(C590="",NA(),MATCH($B590&amp;$C590,'Smelter Look-up'!$J:$J,0))</f>
        <v>#N/A</v>
      </c>
      <c r="W590" s="276"/>
      <c r="X590" s="276">
        <f t="shared" ca="1" si="82"/>
        <v>0</v>
      </c>
      <c r="Y590" s="276"/>
      <c r="Z590" s="276"/>
      <c r="AB590" s="278" t="str">
        <f t="shared" si="83"/>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1"/>
        <v/>
      </c>
      <c r="T591" s="225" t="str">
        <f ca="1">IF(B591="","",IF(ISERROR(MATCH($J591,SorP!$B$1:$B$6230,0)),"",INDIRECT("'SorP'!$A$"&amp;MATCH($J591,SorP!$B$1:$B$6230,0))))</f>
        <v/>
      </c>
      <c r="U591" s="241"/>
      <c r="V591" s="275" t="e">
        <f>IF(C591="",NA(),MATCH($B591&amp;$C591,'Smelter Look-up'!$J:$J,0))</f>
        <v>#N/A</v>
      </c>
      <c r="W591" s="276"/>
      <c r="X591" s="276">
        <f t="shared" ca="1" si="82"/>
        <v>0</v>
      </c>
      <c r="Y591" s="276"/>
      <c r="Z591" s="276"/>
      <c r="AB591" s="278" t="str">
        <f t="shared" si="83"/>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1"/>
        <v/>
      </c>
      <c r="T592" s="225" t="str">
        <f ca="1">IF(B592="","",IF(ISERROR(MATCH($J592,SorP!$B$1:$B$6230,0)),"",INDIRECT("'SorP'!$A$"&amp;MATCH($J592,SorP!$B$1:$B$6230,0))))</f>
        <v/>
      </c>
      <c r="U592" s="241"/>
      <c r="V592" s="275" t="e">
        <f>IF(C592="",NA(),MATCH($B592&amp;$C592,'Smelter Look-up'!$J:$J,0))</f>
        <v>#N/A</v>
      </c>
      <c r="W592" s="276"/>
      <c r="X592" s="276">
        <f t="shared" ca="1" si="82"/>
        <v>0</v>
      </c>
      <c r="Y592" s="276"/>
      <c r="Z592" s="276"/>
      <c r="AB592" s="278" t="str">
        <f t="shared" si="83"/>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1"/>
        <v/>
      </c>
      <c r="T593" s="225" t="str">
        <f ca="1">IF(B593="","",IF(ISERROR(MATCH($J593,SorP!$B$1:$B$6230,0)),"",INDIRECT("'SorP'!$A$"&amp;MATCH($J593,SorP!$B$1:$B$6230,0))))</f>
        <v/>
      </c>
      <c r="U593" s="241"/>
      <c r="V593" s="275" t="e">
        <f>IF(C593="",NA(),MATCH($B593&amp;$C593,'Smelter Look-up'!$J:$J,0))</f>
        <v>#N/A</v>
      </c>
      <c r="W593" s="276"/>
      <c r="X593" s="276">
        <f t="shared" ca="1" si="82"/>
        <v>0</v>
      </c>
      <c r="Y593" s="276"/>
      <c r="Z593" s="276"/>
      <c r="AB593" s="278" t="str">
        <f t="shared" si="83"/>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1"/>
        <v/>
      </c>
      <c r="T594" s="225" t="str">
        <f ca="1">IF(B594="","",IF(ISERROR(MATCH($J594,SorP!$B$1:$B$6230,0)),"",INDIRECT("'SorP'!$A$"&amp;MATCH($J594,SorP!$B$1:$B$6230,0))))</f>
        <v/>
      </c>
      <c r="U594" s="241"/>
      <c r="V594" s="275" t="e">
        <f>IF(C594="",NA(),MATCH($B594&amp;$C594,'Smelter Look-up'!$J:$J,0))</f>
        <v>#N/A</v>
      </c>
      <c r="W594" s="276"/>
      <c r="X594" s="276">
        <f t="shared" ca="1" si="82"/>
        <v>0</v>
      </c>
      <c r="Y594" s="276"/>
      <c r="Z594" s="276"/>
      <c r="AB594" s="278" t="str">
        <f t="shared" si="83"/>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1"/>
        <v/>
      </c>
      <c r="T595" s="225" t="str">
        <f ca="1">IF(B595="","",IF(ISERROR(MATCH($J595,SorP!$B$1:$B$6230,0)),"",INDIRECT("'SorP'!$A$"&amp;MATCH($J595,SorP!$B$1:$B$6230,0))))</f>
        <v/>
      </c>
      <c r="U595" s="241"/>
      <c r="V595" s="275" t="e">
        <f>IF(C595="",NA(),MATCH($B595&amp;$C595,'Smelter Look-up'!$J:$J,0))</f>
        <v>#N/A</v>
      </c>
      <c r="W595" s="276"/>
      <c r="X595" s="276">
        <f t="shared" ca="1" si="82"/>
        <v>0</v>
      </c>
      <c r="Y595" s="276"/>
      <c r="Z595" s="276"/>
      <c r="AB595" s="278" t="str">
        <f t="shared" si="83"/>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1"/>
        <v/>
      </c>
      <c r="T596" s="225" t="str">
        <f ca="1">IF(B596="","",IF(ISERROR(MATCH($J596,SorP!$B$1:$B$6230,0)),"",INDIRECT("'SorP'!$A$"&amp;MATCH($J596,SorP!$B$1:$B$6230,0))))</f>
        <v/>
      </c>
      <c r="U596" s="241"/>
      <c r="V596" s="275" t="e">
        <f>IF(C596="",NA(),MATCH($B596&amp;$C596,'Smelter Look-up'!$J:$J,0))</f>
        <v>#N/A</v>
      </c>
      <c r="W596" s="276"/>
      <c r="X596" s="276">
        <f t="shared" ca="1" si="82"/>
        <v>0</v>
      </c>
      <c r="Y596" s="276"/>
      <c r="Z596" s="276"/>
      <c r="AB596" s="278" t="str">
        <f t="shared" si="83"/>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1"/>
        <v/>
      </c>
      <c r="T597" s="225" t="str">
        <f ca="1">IF(B597="","",IF(ISERROR(MATCH($J597,SorP!$B$1:$B$6230,0)),"",INDIRECT("'SorP'!$A$"&amp;MATCH($J597,SorP!$B$1:$B$6230,0))))</f>
        <v/>
      </c>
      <c r="U597" s="241"/>
      <c r="V597" s="275" t="e">
        <f>IF(C597="",NA(),MATCH($B597&amp;$C597,'Smelter Look-up'!$J:$J,0))</f>
        <v>#N/A</v>
      </c>
      <c r="W597" s="276"/>
      <c r="X597" s="276">
        <f t="shared" ca="1" si="82"/>
        <v>0</v>
      </c>
      <c r="Y597" s="276"/>
      <c r="Z597" s="276"/>
      <c r="AB597" s="278" t="str">
        <f t="shared" si="83"/>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1"/>
        <v/>
      </c>
      <c r="T598" s="225" t="str">
        <f ca="1">IF(B598="","",IF(ISERROR(MATCH($J598,SorP!$B$1:$B$6230,0)),"",INDIRECT("'SorP'!$A$"&amp;MATCH($J598,SorP!$B$1:$B$6230,0))))</f>
        <v/>
      </c>
      <c r="U598" s="241"/>
      <c r="V598" s="275" t="e">
        <f>IF(C598="",NA(),MATCH($B598&amp;$C598,'Smelter Look-up'!$J:$J,0))</f>
        <v>#N/A</v>
      </c>
      <c r="W598" s="276"/>
      <c r="X598" s="276">
        <f t="shared" ca="1" si="82"/>
        <v>0</v>
      </c>
      <c r="Y598" s="276"/>
      <c r="Z598" s="276"/>
      <c r="AB598" s="278" t="str">
        <f t="shared" si="83"/>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1"/>
        <v/>
      </c>
      <c r="T599" s="225" t="str">
        <f ca="1">IF(B599="","",IF(ISERROR(MATCH($J599,SorP!$B$1:$B$6230,0)),"",INDIRECT("'SorP'!$A$"&amp;MATCH($J599,SorP!$B$1:$B$6230,0))))</f>
        <v/>
      </c>
      <c r="U599" s="241"/>
      <c r="V599" s="275" t="e">
        <f>IF(C599="",NA(),MATCH($B599&amp;$C599,'Smelter Look-up'!$J:$J,0))</f>
        <v>#N/A</v>
      </c>
      <c r="W599" s="276"/>
      <c r="X599" s="276">
        <f t="shared" ca="1" si="82"/>
        <v>0</v>
      </c>
      <c r="Y599" s="276"/>
      <c r="Z599" s="276"/>
      <c r="AB599" s="278" t="str">
        <f t="shared" si="83"/>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1"/>
        <v/>
      </c>
      <c r="T600" s="225" t="str">
        <f ca="1">IF(B600="","",IF(ISERROR(MATCH($J600,SorP!$B$1:$B$6230,0)),"",INDIRECT("'SorP'!$A$"&amp;MATCH($J600,SorP!$B$1:$B$6230,0))))</f>
        <v/>
      </c>
      <c r="U600" s="241"/>
      <c r="V600" s="275" t="e">
        <f>IF(C600="",NA(),MATCH($B600&amp;$C600,'Smelter Look-up'!$J:$J,0))</f>
        <v>#N/A</v>
      </c>
      <c r="W600" s="276"/>
      <c r="X600" s="276">
        <f t="shared" ca="1" si="82"/>
        <v>0</v>
      </c>
      <c r="Y600" s="276"/>
      <c r="Z600" s="276"/>
      <c r="AB600" s="278" t="str">
        <f t="shared" si="83"/>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1"/>
        <v/>
      </c>
      <c r="T601" s="225" t="str">
        <f ca="1">IF(B601="","",IF(ISERROR(MATCH($J601,SorP!$B$1:$B$6230,0)),"",INDIRECT("'SorP'!$A$"&amp;MATCH($J601,SorP!$B$1:$B$6230,0))))</f>
        <v/>
      </c>
      <c r="U601" s="241"/>
      <c r="V601" s="275" t="e">
        <f>IF(C601="",NA(),MATCH($B601&amp;$C601,'Smelter Look-up'!$J:$J,0))</f>
        <v>#N/A</v>
      </c>
      <c r="W601" s="276"/>
      <c r="X601" s="276">
        <f t="shared" ca="1" si="82"/>
        <v>0</v>
      </c>
      <c r="Y601" s="276"/>
      <c r="Z601" s="276"/>
      <c r="AB601" s="278" t="str">
        <f t="shared" si="83"/>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1"/>
        <v/>
      </c>
      <c r="T602" s="225" t="str">
        <f ca="1">IF(B602="","",IF(ISERROR(MATCH($J602,SorP!$B$1:$B$6230,0)),"",INDIRECT("'SorP'!$A$"&amp;MATCH($J602,SorP!$B$1:$B$6230,0))))</f>
        <v/>
      </c>
      <c r="U602" s="241"/>
      <c r="V602" s="275" t="e">
        <f>IF(C602="",NA(),MATCH($B602&amp;$C602,'Smelter Look-up'!$J:$J,0))</f>
        <v>#N/A</v>
      </c>
      <c r="W602" s="276"/>
      <c r="X602" s="276">
        <f t="shared" ca="1" si="82"/>
        <v>0</v>
      </c>
      <c r="Y602" s="276"/>
      <c r="Z602" s="276"/>
      <c r="AB602" s="278" t="str">
        <f t="shared" si="83"/>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1"/>
        <v/>
      </c>
      <c r="T603" s="225" t="str">
        <f ca="1">IF(B603="","",IF(ISERROR(MATCH($J603,SorP!$B$1:$B$6230,0)),"",INDIRECT("'SorP'!$A$"&amp;MATCH($J603,SorP!$B$1:$B$6230,0))))</f>
        <v/>
      </c>
      <c r="U603" s="241"/>
      <c r="V603" s="275" t="e">
        <f>IF(C603="",NA(),MATCH($B603&amp;$C603,'Smelter Look-up'!$J:$J,0))</f>
        <v>#N/A</v>
      </c>
      <c r="W603" s="276"/>
      <c r="X603" s="276">
        <f t="shared" ca="1" si="82"/>
        <v>0</v>
      </c>
      <c r="Y603" s="276"/>
      <c r="Z603" s="276"/>
      <c r="AB603" s="278" t="str">
        <f t="shared" si="83"/>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1"/>
        <v/>
      </c>
      <c r="T604" s="225" t="str">
        <f ca="1">IF(B604="","",IF(ISERROR(MATCH($J604,SorP!$B$1:$B$6230,0)),"",INDIRECT("'SorP'!$A$"&amp;MATCH($J604,SorP!$B$1:$B$6230,0))))</f>
        <v/>
      </c>
      <c r="U604" s="241"/>
      <c r="V604" s="275" t="e">
        <f>IF(C604="",NA(),MATCH($B604&amp;$C604,'Smelter Look-up'!$J:$J,0))</f>
        <v>#N/A</v>
      </c>
      <c r="W604" s="276"/>
      <c r="X604" s="276">
        <f t="shared" ca="1" si="82"/>
        <v>0</v>
      </c>
      <c r="Y604" s="276"/>
      <c r="Z604" s="276"/>
      <c r="AB604" s="278" t="str">
        <f t="shared" si="83"/>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1"/>
        <v/>
      </c>
      <c r="T605" s="225" t="str">
        <f ca="1">IF(B605="","",IF(ISERROR(MATCH($J605,SorP!$B$1:$B$6230,0)),"",INDIRECT("'SorP'!$A$"&amp;MATCH($J605,SorP!$B$1:$B$6230,0))))</f>
        <v/>
      </c>
      <c r="U605" s="241"/>
      <c r="V605" s="275" t="e">
        <f>IF(C605="",NA(),MATCH($B605&amp;$C605,'Smelter Look-up'!$J:$J,0))</f>
        <v>#N/A</v>
      </c>
      <c r="W605" s="276"/>
      <c r="X605" s="276">
        <f t="shared" ca="1" si="82"/>
        <v>0</v>
      </c>
      <c r="Y605" s="276"/>
      <c r="Z605" s="276"/>
      <c r="AB605" s="278" t="str">
        <f t="shared" si="83"/>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1"/>
        <v/>
      </c>
      <c r="T606" s="225" t="str">
        <f ca="1">IF(B606="","",IF(ISERROR(MATCH($J606,SorP!$B$1:$B$6230,0)),"",INDIRECT("'SorP'!$A$"&amp;MATCH($J606,SorP!$B$1:$B$6230,0))))</f>
        <v/>
      </c>
      <c r="U606" s="241"/>
      <c r="V606" s="275" t="e">
        <f>IF(C606="",NA(),MATCH($B606&amp;$C606,'Smelter Look-up'!$J:$J,0))</f>
        <v>#N/A</v>
      </c>
      <c r="W606" s="276"/>
      <c r="X606" s="276">
        <f t="shared" ca="1" si="82"/>
        <v>0</v>
      </c>
      <c r="Y606" s="276"/>
      <c r="Z606" s="276"/>
      <c r="AB606" s="278" t="str">
        <f t="shared" si="83"/>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1"/>
        <v/>
      </c>
      <c r="T607" s="225" t="str">
        <f ca="1">IF(B607="","",IF(ISERROR(MATCH($J607,SorP!$B$1:$B$6230,0)),"",INDIRECT("'SorP'!$A$"&amp;MATCH($J607,SorP!$B$1:$B$6230,0))))</f>
        <v/>
      </c>
      <c r="U607" s="241"/>
      <c r="V607" s="275" t="e">
        <f>IF(C607="",NA(),MATCH($B607&amp;$C607,'Smelter Look-up'!$J:$J,0))</f>
        <v>#N/A</v>
      </c>
      <c r="W607" s="276"/>
      <c r="X607" s="276">
        <f t="shared" ca="1" si="82"/>
        <v>0</v>
      </c>
      <c r="Y607" s="276"/>
      <c r="Z607" s="276"/>
      <c r="AB607" s="278" t="str">
        <f t="shared" si="83"/>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1"/>
        <v/>
      </c>
      <c r="T608" s="225" t="str">
        <f ca="1">IF(B608="","",IF(ISERROR(MATCH($J608,SorP!$B$1:$B$6230,0)),"",INDIRECT("'SorP'!$A$"&amp;MATCH($J608,SorP!$B$1:$B$6230,0))))</f>
        <v/>
      </c>
      <c r="U608" s="241"/>
      <c r="V608" s="275" t="e">
        <f>IF(C608="",NA(),MATCH($B608&amp;$C608,'Smelter Look-up'!$J:$J,0))</f>
        <v>#N/A</v>
      </c>
      <c r="W608" s="276"/>
      <c r="X608" s="276">
        <f t="shared" ca="1" si="82"/>
        <v>0</v>
      </c>
      <c r="Y608" s="276"/>
      <c r="Z608" s="276"/>
      <c r="AB608" s="278" t="str">
        <f t="shared" si="83"/>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1"/>
        <v/>
      </c>
      <c r="T609" s="225" t="str">
        <f ca="1">IF(B609="","",IF(ISERROR(MATCH($J609,SorP!$B$1:$B$6230,0)),"",INDIRECT("'SorP'!$A$"&amp;MATCH($J609,SorP!$B$1:$B$6230,0))))</f>
        <v/>
      </c>
      <c r="U609" s="241"/>
      <c r="V609" s="275" t="e">
        <f>IF(C609="",NA(),MATCH($B609&amp;$C609,'Smelter Look-up'!$J:$J,0))</f>
        <v>#N/A</v>
      </c>
      <c r="W609" s="276"/>
      <c r="X609" s="276">
        <f t="shared" ca="1" si="82"/>
        <v>0</v>
      </c>
      <c r="Y609" s="276"/>
      <c r="Z609" s="276"/>
      <c r="AB609" s="278" t="str">
        <f t="shared" si="83"/>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1"/>
        <v/>
      </c>
      <c r="T610" s="225" t="str">
        <f ca="1">IF(B610="","",IF(ISERROR(MATCH($J610,SorP!$B$1:$B$6230,0)),"",INDIRECT("'SorP'!$A$"&amp;MATCH($J610,SorP!$B$1:$B$6230,0))))</f>
        <v/>
      </c>
      <c r="U610" s="241"/>
      <c r="V610" s="275" t="e">
        <f>IF(C610="",NA(),MATCH($B610&amp;$C610,'Smelter Look-up'!$J:$J,0))</f>
        <v>#N/A</v>
      </c>
      <c r="W610" s="276"/>
      <c r="X610" s="276">
        <f t="shared" ca="1" si="82"/>
        <v>0</v>
      </c>
      <c r="Y610" s="276"/>
      <c r="Z610" s="276"/>
      <c r="AB610" s="278" t="str">
        <f t="shared" si="83"/>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1"/>
        <v/>
      </c>
      <c r="T611" s="225" t="str">
        <f ca="1">IF(B611="","",IF(ISERROR(MATCH($J611,SorP!$B$1:$B$6230,0)),"",INDIRECT("'SorP'!$A$"&amp;MATCH($J611,SorP!$B$1:$B$6230,0))))</f>
        <v/>
      </c>
      <c r="U611" s="241"/>
      <c r="V611" s="275" t="e">
        <f>IF(C611="",NA(),MATCH($B611&amp;$C611,'Smelter Look-up'!$J:$J,0))</f>
        <v>#N/A</v>
      </c>
      <c r="W611" s="276"/>
      <c r="X611" s="276">
        <f t="shared" ca="1" si="82"/>
        <v>0</v>
      </c>
      <c r="Y611" s="276"/>
      <c r="Z611" s="276"/>
      <c r="AB611" s="278" t="str">
        <f t="shared" si="83"/>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1"/>
        <v/>
      </c>
      <c r="T612" s="225" t="str">
        <f ca="1">IF(B612="","",IF(ISERROR(MATCH($J612,SorP!$B$1:$B$6230,0)),"",INDIRECT("'SorP'!$A$"&amp;MATCH($J612,SorP!$B$1:$B$6230,0))))</f>
        <v/>
      </c>
      <c r="U612" s="241"/>
      <c r="V612" s="275" t="e">
        <f>IF(C612="",NA(),MATCH($B612&amp;$C612,'Smelter Look-up'!$J:$J,0))</f>
        <v>#N/A</v>
      </c>
      <c r="W612" s="276"/>
      <c r="X612" s="276">
        <f t="shared" ca="1" si="82"/>
        <v>0</v>
      </c>
      <c r="Y612" s="276"/>
      <c r="Z612" s="276"/>
      <c r="AB612" s="278" t="str">
        <f t="shared" si="83"/>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1"/>
        <v/>
      </c>
      <c r="T613" s="225" t="str">
        <f ca="1">IF(B613="","",IF(ISERROR(MATCH($J613,SorP!$B$1:$B$6230,0)),"",INDIRECT("'SorP'!$A$"&amp;MATCH($J613,SorP!$B$1:$B$6230,0))))</f>
        <v/>
      </c>
      <c r="U613" s="241"/>
      <c r="V613" s="275" t="e">
        <f>IF(C613="",NA(),MATCH($B613&amp;$C613,'Smelter Look-up'!$J:$J,0))</f>
        <v>#N/A</v>
      </c>
      <c r="W613" s="276"/>
      <c r="X613" s="276">
        <f t="shared" ca="1" si="82"/>
        <v>0</v>
      </c>
      <c r="Y613" s="276"/>
      <c r="Z613" s="276"/>
      <c r="AB613" s="278" t="str">
        <f t="shared" si="83"/>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1"/>
        <v/>
      </c>
      <c r="T614" s="225" t="str">
        <f ca="1">IF(B614="","",IF(ISERROR(MATCH($J614,SorP!$B$1:$B$6230,0)),"",INDIRECT("'SorP'!$A$"&amp;MATCH($J614,SorP!$B$1:$B$6230,0))))</f>
        <v/>
      </c>
      <c r="U614" s="241"/>
      <c r="V614" s="275" t="e">
        <f>IF(C614="",NA(),MATCH($B614&amp;$C614,'Smelter Look-up'!$J:$J,0))</f>
        <v>#N/A</v>
      </c>
      <c r="W614" s="276"/>
      <c r="X614" s="276">
        <f t="shared" ca="1" si="82"/>
        <v>0</v>
      </c>
      <c r="Y614" s="276"/>
      <c r="Z614" s="276"/>
      <c r="AB614" s="278" t="str">
        <f t="shared" si="83"/>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1"/>
        <v/>
      </c>
      <c r="T615" s="225" t="str">
        <f ca="1">IF(B615="","",IF(ISERROR(MATCH($J615,SorP!$B$1:$B$6230,0)),"",INDIRECT("'SorP'!$A$"&amp;MATCH($J615,SorP!$B$1:$B$6230,0))))</f>
        <v/>
      </c>
      <c r="U615" s="241"/>
      <c r="V615" s="275" t="e">
        <f>IF(C615="",NA(),MATCH($B615&amp;$C615,'Smelter Look-up'!$J:$J,0))</f>
        <v>#N/A</v>
      </c>
      <c r="W615" s="276"/>
      <c r="X615" s="276">
        <f t="shared" ca="1" si="82"/>
        <v>0</v>
      </c>
      <c r="Y615" s="276"/>
      <c r="Z615" s="276"/>
      <c r="AB615" s="278" t="str">
        <f t="shared" si="83"/>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1"/>
        <v/>
      </c>
      <c r="T616" s="225" t="str">
        <f ca="1">IF(B616="","",IF(ISERROR(MATCH($J616,SorP!$B$1:$B$6230,0)),"",INDIRECT("'SorP'!$A$"&amp;MATCH($J616,SorP!$B$1:$B$6230,0))))</f>
        <v/>
      </c>
      <c r="U616" s="241"/>
      <c r="V616" s="275" t="e">
        <f>IF(C616="",NA(),MATCH($B616&amp;$C616,'Smelter Look-up'!$J:$J,0))</f>
        <v>#N/A</v>
      </c>
      <c r="W616" s="276"/>
      <c r="X616" s="276">
        <f t="shared" ca="1" si="82"/>
        <v>0</v>
      </c>
      <c r="Y616" s="276"/>
      <c r="Z616" s="276"/>
      <c r="AB616" s="278" t="str">
        <f t="shared" si="83"/>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1"/>
        <v/>
      </c>
      <c r="T617" s="225" t="str">
        <f ca="1">IF(B617="","",IF(ISERROR(MATCH($J617,SorP!$B$1:$B$6230,0)),"",INDIRECT("'SorP'!$A$"&amp;MATCH($J617,SorP!$B$1:$B$6230,0))))</f>
        <v/>
      </c>
      <c r="U617" s="241"/>
      <c r="V617" s="275" t="e">
        <f>IF(C617="",NA(),MATCH($B617&amp;$C617,'Smelter Look-up'!$J:$J,0))</f>
        <v>#N/A</v>
      </c>
      <c r="W617" s="276"/>
      <c r="X617" s="276">
        <f t="shared" ca="1" si="82"/>
        <v>0</v>
      </c>
      <c r="Y617" s="276"/>
      <c r="Z617" s="276"/>
      <c r="AB617" s="278" t="str">
        <f t="shared" si="83"/>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1"/>
        <v/>
      </c>
      <c r="T618" s="225" t="str">
        <f ca="1">IF(B618="","",IF(ISERROR(MATCH($J618,SorP!$B$1:$B$6230,0)),"",INDIRECT("'SorP'!$A$"&amp;MATCH($J618,SorP!$B$1:$B$6230,0))))</f>
        <v/>
      </c>
      <c r="U618" s="241"/>
      <c r="V618" s="275" t="e">
        <f>IF(C618="",NA(),MATCH($B618&amp;$C618,'Smelter Look-up'!$J:$J,0))</f>
        <v>#N/A</v>
      </c>
      <c r="W618" s="276"/>
      <c r="X618" s="276">
        <f t="shared" ca="1" si="82"/>
        <v>0</v>
      </c>
      <c r="Y618" s="276"/>
      <c r="Z618" s="276"/>
      <c r="AB618" s="278" t="str">
        <f t="shared" si="83"/>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1"/>
        <v/>
      </c>
      <c r="T619" s="225" t="str">
        <f ca="1">IF(B619="","",IF(ISERROR(MATCH($J619,SorP!$B$1:$B$6230,0)),"",INDIRECT("'SorP'!$A$"&amp;MATCH($J619,SorP!$B$1:$B$6230,0))))</f>
        <v/>
      </c>
      <c r="U619" s="241"/>
      <c r="V619" s="275" t="e">
        <f>IF(C619="",NA(),MATCH($B619&amp;$C619,'Smelter Look-up'!$J:$J,0))</f>
        <v>#N/A</v>
      </c>
      <c r="W619" s="276"/>
      <c r="X619" s="276">
        <f t="shared" ca="1" si="82"/>
        <v>0</v>
      </c>
      <c r="Y619" s="276"/>
      <c r="Z619" s="276"/>
      <c r="AB619" s="278" t="str">
        <f t="shared" si="83"/>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1"/>
        <v/>
      </c>
      <c r="T620" s="225" t="str">
        <f ca="1">IF(B620="","",IF(ISERROR(MATCH($J620,SorP!$B$1:$B$6230,0)),"",INDIRECT("'SorP'!$A$"&amp;MATCH($J620,SorP!$B$1:$B$6230,0))))</f>
        <v/>
      </c>
      <c r="U620" s="241"/>
      <c r="V620" s="275" t="e">
        <f>IF(C620="",NA(),MATCH($B620&amp;$C620,'Smelter Look-up'!$J:$J,0))</f>
        <v>#N/A</v>
      </c>
      <c r="W620" s="276"/>
      <c r="X620" s="276">
        <f t="shared" ca="1" si="82"/>
        <v>0</v>
      </c>
      <c r="Y620" s="276"/>
      <c r="Z620" s="276"/>
      <c r="AB620" s="278" t="str">
        <f t="shared" si="83"/>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1"/>
        <v/>
      </c>
      <c r="T621" s="225" t="str">
        <f ca="1">IF(B621="","",IF(ISERROR(MATCH($J621,SorP!$B$1:$B$6230,0)),"",INDIRECT("'SorP'!$A$"&amp;MATCH($J621,SorP!$B$1:$B$6230,0))))</f>
        <v/>
      </c>
      <c r="U621" s="241"/>
      <c r="V621" s="275" t="e">
        <f>IF(C621="",NA(),MATCH($B621&amp;$C621,'Smelter Look-up'!$J:$J,0))</f>
        <v>#N/A</v>
      </c>
      <c r="W621" s="276"/>
      <c r="X621" s="276">
        <f t="shared" ca="1" si="82"/>
        <v>0</v>
      </c>
      <c r="Y621" s="276"/>
      <c r="Z621" s="276"/>
      <c r="AB621" s="278" t="str">
        <f t="shared" si="83"/>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1"/>
        <v/>
      </c>
      <c r="T622" s="225" t="str">
        <f ca="1">IF(B622="","",IF(ISERROR(MATCH($J622,SorP!$B$1:$B$6230,0)),"",INDIRECT("'SorP'!$A$"&amp;MATCH($J622,SorP!$B$1:$B$6230,0))))</f>
        <v/>
      </c>
      <c r="U622" s="241"/>
      <c r="V622" s="275" t="e">
        <f>IF(C622="",NA(),MATCH($B622&amp;$C622,'Smelter Look-up'!$J:$J,0))</f>
        <v>#N/A</v>
      </c>
      <c r="W622" s="276"/>
      <c r="X622" s="276">
        <f t="shared" ca="1" si="82"/>
        <v>0</v>
      </c>
      <c r="Y622" s="276"/>
      <c r="Z622" s="276"/>
      <c r="AB622" s="278" t="str">
        <f t="shared" si="83"/>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1"/>
        <v/>
      </c>
      <c r="T623" s="225" t="str">
        <f ca="1">IF(B623="","",IF(ISERROR(MATCH($J623,SorP!$B$1:$B$6230,0)),"",INDIRECT("'SorP'!$A$"&amp;MATCH($J623,SorP!$B$1:$B$6230,0))))</f>
        <v/>
      </c>
      <c r="U623" s="241"/>
      <c r="V623" s="275" t="e">
        <f>IF(C623="",NA(),MATCH($B623&amp;$C623,'Smelter Look-up'!$J:$J,0))</f>
        <v>#N/A</v>
      </c>
      <c r="W623" s="276"/>
      <c r="X623" s="276">
        <f t="shared" ca="1" si="82"/>
        <v>0</v>
      </c>
      <c r="Y623" s="276"/>
      <c r="Z623" s="276"/>
      <c r="AB623" s="278" t="str">
        <f t="shared" si="83"/>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1"/>
        <v/>
      </c>
      <c r="T624" s="225" t="str">
        <f ca="1">IF(B624="","",IF(ISERROR(MATCH($J624,SorP!$B$1:$B$6230,0)),"",INDIRECT("'SorP'!$A$"&amp;MATCH($J624,SorP!$B$1:$B$6230,0))))</f>
        <v/>
      </c>
      <c r="U624" s="241"/>
      <c r="V624" s="275" t="e">
        <f>IF(C624="",NA(),MATCH($B624&amp;$C624,'Smelter Look-up'!$J:$J,0))</f>
        <v>#N/A</v>
      </c>
      <c r="W624" s="276"/>
      <c r="X624" s="276">
        <f t="shared" ca="1" si="82"/>
        <v>0</v>
      </c>
      <c r="Y624" s="276"/>
      <c r="Z624" s="276"/>
      <c r="AB624" s="278" t="str">
        <f t="shared" si="83"/>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1"/>
        <v/>
      </c>
      <c r="T625" s="225" t="str">
        <f ca="1">IF(B625="","",IF(ISERROR(MATCH($J625,SorP!$B$1:$B$6230,0)),"",INDIRECT("'SorP'!$A$"&amp;MATCH($J625,SorP!$B$1:$B$6230,0))))</f>
        <v/>
      </c>
      <c r="U625" s="241"/>
      <c r="V625" s="275" t="e">
        <f>IF(C625="",NA(),MATCH($B625&amp;$C625,'Smelter Look-up'!$J:$J,0))</f>
        <v>#N/A</v>
      </c>
      <c r="W625" s="276"/>
      <c r="X625" s="276">
        <f t="shared" ca="1" si="82"/>
        <v>0</v>
      </c>
      <c r="Y625" s="276"/>
      <c r="Z625" s="276"/>
      <c r="AB625" s="278" t="str">
        <f t="shared" si="83"/>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1"/>
        <v/>
      </c>
      <c r="T626" s="225" t="str">
        <f ca="1">IF(B626="","",IF(ISERROR(MATCH($J626,SorP!$B$1:$B$6230,0)),"",INDIRECT("'SorP'!$A$"&amp;MATCH($J626,SorP!$B$1:$B$6230,0))))</f>
        <v/>
      </c>
      <c r="U626" s="241"/>
      <c r="V626" s="275" t="e">
        <f>IF(C626="",NA(),MATCH($B626&amp;$C626,'Smelter Look-up'!$J:$J,0))</f>
        <v>#N/A</v>
      </c>
      <c r="W626" s="276"/>
      <c r="X626" s="276">
        <f t="shared" ca="1" si="82"/>
        <v>0</v>
      </c>
      <c r="Y626" s="276"/>
      <c r="Z626" s="276"/>
      <c r="AB626" s="278" t="str">
        <f t="shared" si="83"/>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1"/>
        <v/>
      </c>
      <c r="T627" s="225" t="str">
        <f ca="1">IF(B627="","",IF(ISERROR(MATCH($J627,SorP!$B$1:$B$6230,0)),"",INDIRECT("'SorP'!$A$"&amp;MATCH($J627,SorP!$B$1:$B$6230,0))))</f>
        <v/>
      </c>
      <c r="U627" s="241"/>
      <c r="V627" s="275" t="e">
        <f>IF(C627="",NA(),MATCH($B627&amp;$C627,'Smelter Look-up'!$J:$J,0))</f>
        <v>#N/A</v>
      </c>
      <c r="W627" s="276"/>
      <c r="X627" s="276">
        <f t="shared" ca="1" si="82"/>
        <v>0</v>
      </c>
      <c r="Y627" s="276"/>
      <c r="Z627" s="276"/>
      <c r="AB627" s="278" t="str">
        <f t="shared" si="83"/>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1"/>
        <v/>
      </c>
      <c r="T628" s="225" t="str">
        <f ca="1">IF(B628="","",IF(ISERROR(MATCH($J628,SorP!$B$1:$B$6230,0)),"",INDIRECT("'SorP'!$A$"&amp;MATCH($J628,SorP!$B$1:$B$6230,0))))</f>
        <v/>
      </c>
      <c r="U628" s="241"/>
      <c r="V628" s="275" t="e">
        <f>IF(C628="",NA(),MATCH($B628&amp;$C628,'Smelter Look-up'!$J:$J,0))</f>
        <v>#N/A</v>
      </c>
      <c r="W628" s="276"/>
      <c r="X628" s="276">
        <f t="shared" ca="1" si="82"/>
        <v>0</v>
      </c>
      <c r="Y628" s="276"/>
      <c r="Z628" s="276"/>
      <c r="AB628" s="278" t="str">
        <f t="shared" si="83"/>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1"/>
        <v/>
      </c>
      <c r="T629" s="225" t="str">
        <f ca="1">IF(B629="","",IF(ISERROR(MATCH($J629,SorP!$B$1:$B$6230,0)),"",INDIRECT("'SorP'!$A$"&amp;MATCH($J629,SorP!$B$1:$B$6230,0))))</f>
        <v/>
      </c>
      <c r="U629" s="241"/>
      <c r="V629" s="275" t="e">
        <f>IF(C629="",NA(),MATCH($B629&amp;$C629,'Smelter Look-up'!$J:$J,0))</f>
        <v>#N/A</v>
      </c>
      <c r="W629" s="276"/>
      <c r="X629" s="276">
        <f t="shared" ca="1" si="82"/>
        <v>0</v>
      </c>
      <c r="Y629" s="276"/>
      <c r="Z629" s="276"/>
      <c r="AB629" s="278" t="str">
        <f t="shared" si="83"/>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1"/>
        <v/>
      </c>
      <c r="T630" s="225" t="str">
        <f ca="1">IF(B630="","",IF(ISERROR(MATCH($J630,SorP!$B$1:$B$6230,0)),"",INDIRECT("'SorP'!$A$"&amp;MATCH($J630,SorP!$B$1:$B$6230,0))))</f>
        <v/>
      </c>
      <c r="U630" s="241"/>
      <c r="V630" s="275" t="e">
        <f>IF(C630="",NA(),MATCH($B630&amp;$C630,'Smelter Look-up'!$J:$J,0))</f>
        <v>#N/A</v>
      </c>
      <c r="W630" s="276"/>
      <c r="X630" s="276">
        <f t="shared" ca="1" si="82"/>
        <v>0</v>
      </c>
      <c r="Y630" s="276"/>
      <c r="Z630" s="276"/>
      <c r="AB630" s="278" t="str">
        <f t="shared" si="83"/>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1"/>
        <v/>
      </c>
      <c r="T631" s="225" t="str">
        <f ca="1">IF(B631="","",IF(ISERROR(MATCH($J631,SorP!$B$1:$B$6230,0)),"",INDIRECT("'SorP'!$A$"&amp;MATCH($J631,SorP!$B$1:$B$6230,0))))</f>
        <v/>
      </c>
      <c r="U631" s="241"/>
      <c r="V631" s="275" t="e">
        <f>IF(C631="",NA(),MATCH($B631&amp;$C631,'Smelter Look-up'!$J:$J,0))</f>
        <v>#N/A</v>
      </c>
      <c r="W631" s="276"/>
      <c r="X631" s="276">
        <f t="shared" ca="1" si="82"/>
        <v>0</v>
      </c>
      <c r="Y631" s="276"/>
      <c r="Z631" s="276"/>
      <c r="AB631" s="278" t="str">
        <f t="shared" si="83"/>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1"/>
        <v/>
      </c>
      <c r="T632" s="225" t="str">
        <f ca="1">IF(B632="","",IF(ISERROR(MATCH($J632,SorP!$B$1:$B$6230,0)),"",INDIRECT("'SorP'!$A$"&amp;MATCH($J632,SorP!$B$1:$B$6230,0))))</f>
        <v/>
      </c>
      <c r="U632" s="241"/>
      <c r="V632" s="275" t="e">
        <f>IF(C632="",NA(),MATCH($B632&amp;$C632,'Smelter Look-up'!$J:$J,0))</f>
        <v>#N/A</v>
      </c>
      <c r="W632" s="276"/>
      <c r="X632" s="276">
        <f t="shared" ca="1" si="82"/>
        <v>0</v>
      </c>
      <c r="Y632" s="276"/>
      <c r="Z632" s="276"/>
      <c r="AB632" s="278" t="str">
        <f t="shared" si="83"/>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1"/>
        <v/>
      </c>
      <c r="T633" s="225" t="str">
        <f ca="1">IF(B633="","",IF(ISERROR(MATCH($J633,SorP!$B$1:$B$6230,0)),"",INDIRECT("'SorP'!$A$"&amp;MATCH($J633,SorP!$B$1:$B$6230,0))))</f>
        <v/>
      </c>
      <c r="U633" s="241"/>
      <c r="V633" s="275" t="e">
        <f>IF(C633="",NA(),MATCH($B633&amp;$C633,'Smelter Look-up'!$J:$J,0))</f>
        <v>#N/A</v>
      </c>
      <c r="W633" s="276"/>
      <c r="X633" s="276">
        <f t="shared" ca="1" si="82"/>
        <v>0</v>
      </c>
      <c r="Y633" s="276"/>
      <c r="Z633" s="276"/>
      <c r="AB633" s="278" t="str">
        <f t="shared" si="83"/>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1"/>
        <v/>
      </c>
      <c r="T634" s="225" t="str">
        <f ca="1">IF(B634="","",IF(ISERROR(MATCH($J634,SorP!$B$1:$B$6230,0)),"",INDIRECT("'SorP'!$A$"&amp;MATCH($J634,SorP!$B$1:$B$6230,0))))</f>
        <v/>
      </c>
      <c r="U634" s="241"/>
      <c r="V634" s="275" t="e">
        <f>IF(C634="",NA(),MATCH($B634&amp;$C634,'Smelter Look-up'!$J:$J,0))</f>
        <v>#N/A</v>
      </c>
      <c r="W634" s="276"/>
      <c r="X634" s="276">
        <f t="shared" ca="1" si="82"/>
        <v>0</v>
      </c>
      <c r="Y634" s="276"/>
      <c r="Z634" s="276"/>
      <c r="AB634" s="278" t="str">
        <f t="shared" si="83"/>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84">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85">IF(AND(C635="Smelter not listed",OR(LEN(D635)=0,LEN(E635)=0)),1,0)</f>
        <v>0</v>
      </c>
      <c r="Y635" s="276"/>
      <c r="Z635" s="276"/>
      <c r="AB635" s="278" t="str">
        <f t="shared" ref="AB635" si="86">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87">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88">IF(AND(C636="Smelter not listed",OR(LEN(D636)=0,LEN(E636)=0)),1,0)</f>
        <v>0</v>
      </c>
      <c r="Y636" s="276"/>
      <c r="Z636" s="276"/>
      <c r="AB636" s="278" t="str">
        <f t="shared" ref="AB636:AB667" si="89">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87"/>
        <v/>
      </c>
      <c r="T637" s="225" t="str">
        <f ca="1">IF(B637="","",IF(ISERROR(MATCH($J637,SorP!$B$1:$B$6230,0)),"",INDIRECT("'SorP'!$A$"&amp;MATCH($J637,SorP!$B$1:$B$6230,0))))</f>
        <v/>
      </c>
      <c r="U637" s="241"/>
      <c r="V637" s="275" t="e">
        <f>IF(C637="",NA(),MATCH($B637&amp;$C637,'Smelter Look-up'!$J:$J,0))</f>
        <v>#N/A</v>
      </c>
      <c r="W637" s="276"/>
      <c r="X637" s="276">
        <f t="shared" ca="1" si="88"/>
        <v>0</v>
      </c>
      <c r="Y637" s="276"/>
      <c r="Z637" s="276"/>
      <c r="AB637" s="278" t="str">
        <f t="shared" si="89"/>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87"/>
        <v/>
      </c>
      <c r="T638" s="225" t="str">
        <f ca="1">IF(B638="","",IF(ISERROR(MATCH($J638,SorP!$B$1:$B$6230,0)),"",INDIRECT("'SorP'!$A$"&amp;MATCH($J638,SorP!$B$1:$B$6230,0))))</f>
        <v/>
      </c>
      <c r="U638" s="241"/>
      <c r="V638" s="275" t="e">
        <f>IF(C638="",NA(),MATCH($B638&amp;$C638,'Smelter Look-up'!$J:$J,0))</f>
        <v>#N/A</v>
      </c>
      <c r="W638" s="276"/>
      <c r="X638" s="276">
        <f t="shared" ca="1" si="88"/>
        <v>0</v>
      </c>
      <c r="Y638" s="276"/>
      <c r="Z638" s="276"/>
      <c r="AB638" s="278" t="str">
        <f t="shared" si="89"/>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87"/>
        <v/>
      </c>
      <c r="T639" s="225" t="str">
        <f ca="1">IF(B639="","",IF(ISERROR(MATCH($J639,SorP!$B$1:$B$6230,0)),"",INDIRECT("'SorP'!$A$"&amp;MATCH($J639,SorP!$B$1:$B$6230,0))))</f>
        <v/>
      </c>
      <c r="U639" s="241"/>
      <c r="V639" s="275" t="e">
        <f>IF(C639="",NA(),MATCH($B639&amp;$C639,'Smelter Look-up'!$J:$J,0))</f>
        <v>#N/A</v>
      </c>
      <c r="W639" s="276"/>
      <c r="X639" s="276">
        <f t="shared" ca="1" si="88"/>
        <v>0</v>
      </c>
      <c r="Y639" s="276"/>
      <c r="Z639" s="276"/>
      <c r="AB639" s="278" t="str">
        <f t="shared" si="89"/>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87"/>
        <v/>
      </c>
      <c r="T640" s="225" t="str">
        <f ca="1">IF(B640="","",IF(ISERROR(MATCH($J640,SorP!$B$1:$B$6230,0)),"",INDIRECT("'SorP'!$A$"&amp;MATCH($J640,SorP!$B$1:$B$6230,0))))</f>
        <v/>
      </c>
      <c r="U640" s="241"/>
      <c r="V640" s="275" t="e">
        <f>IF(C640="",NA(),MATCH($B640&amp;$C640,'Smelter Look-up'!$J:$J,0))</f>
        <v>#N/A</v>
      </c>
      <c r="W640" s="276"/>
      <c r="X640" s="276">
        <f t="shared" ca="1" si="88"/>
        <v>0</v>
      </c>
      <c r="Y640" s="276"/>
      <c r="Z640" s="276"/>
      <c r="AB640" s="278" t="str">
        <f t="shared" si="89"/>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87"/>
        <v/>
      </c>
      <c r="T641" s="225" t="str">
        <f ca="1">IF(B641="","",IF(ISERROR(MATCH($J641,SorP!$B$1:$B$6230,0)),"",INDIRECT("'SorP'!$A$"&amp;MATCH($J641,SorP!$B$1:$B$6230,0))))</f>
        <v/>
      </c>
      <c r="U641" s="241"/>
      <c r="V641" s="275" t="e">
        <f>IF(C641="",NA(),MATCH($B641&amp;$C641,'Smelter Look-up'!$J:$J,0))</f>
        <v>#N/A</v>
      </c>
      <c r="W641" s="276"/>
      <c r="X641" s="276">
        <f t="shared" ca="1" si="88"/>
        <v>0</v>
      </c>
      <c r="Y641" s="276"/>
      <c r="Z641" s="276"/>
      <c r="AB641" s="278" t="str">
        <f t="shared" si="89"/>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87"/>
        <v/>
      </c>
      <c r="T642" s="225" t="str">
        <f ca="1">IF(B642="","",IF(ISERROR(MATCH($J642,SorP!$B$1:$B$6230,0)),"",INDIRECT("'SorP'!$A$"&amp;MATCH($J642,SorP!$B$1:$B$6230,0))))</f>
        <v/>
      </c>
      <c r="U642" s="241"/>
      <c r="V642" s="275" t="e">
        <f>IF(C642="",NA(),MATCH($B642&amp;$C642,'Smelter Look-up'!$J:$J,0))</f>
        <v>#N/A</v>
      </c>
      <c r="W642" s="276"/>
      <c r="X642" s="276">
        <f t="shared" ca="1" si="88"/>
        <v>0</v>
      </c>
      <c r="Y642" s="276"/>
      <c r="Z642" s="276"/>
      <c r="AB642" s="278" t="str">
        <f t="shared" si="89"/>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87"/>
        <v/>
      </c>
      <c r="T643" s="225" t="str">
        <f ca="1">IF(B643="","",IF(ISERROR(MATCH($J643,SorP!$B$1:$B$6230,0)),"",INDIRECT("'SorP'!$A$"&amp;MATCH($J643,SorP!$B$1:$B$6230,0))))</f>
        <v/>
      </c>
      <c r="U643" s="241"/>
      <c r="V643" s="275" t="e">
        <f>IF(C643="",NA(),MATCH($B643&amp;$C643,'Smelter Look-up'!$J:$J,0))</f>
        <v>#N/A</v>
      </c>
      <c r="W643" s="276"/>
      <c r="X643" s="276">
        <f t="shared" ca="1" si="88"/>
        <v>0</v>
      </c>
      <c r="Y643" s="276"/>
      <c r="Z643" s="276"/>
      <c r="AB643" s="278" t="str">
        <f t="shared" si="89"/>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87"/>
        <v/>
      </c>
      <c r="T644" s="225" t="str">
        <f ca="1">IF(B644="","",IF(ISERROR(MATCH($J644,SorP!$B$1:$B$6230,0)),"",INDIRECT("'SorP'!$A$"&amp;MATCH($J644,SorP!$B$1:$B$6230,0))))</f>
        <v/>
      </c>
      <c r="U644" s="241"/>
      <c r="V644" s="275" t="e">
        <f>IF(C644="",NA(),MATCH($B644&amp;$C644,'Smelter Look-up'!$J:$J,0))</f>
        <v>#N/A</v>
      </c>
      <c r="W644" s="276"/>
      <c r="X644" s="276">
        <f t="shared" ca="1" si="88"/>
        <v>0</v>
      </c>
      <c r="Y644" s="276"/>
      <c r="Z644" s="276"/>
      <c r="AB644" s="278" t="str">
        <f t="shared" si="89"/>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87"/>
        <v/>
      </c>
      <c r="T645" s="225" t="str">
        <f ca="1">IF(B645="","",IF(ISERROR(MATCH($J645,SorP!$B$1:$B$6230,0)),"",INDIRECT("'SorP'!$A$"&amp;MATCH($J645,SorP!$B$1:$B$6230,0))))</f>
        <v/>
      </c>
      <c r="U645" s="241"/>
      <c r="V645" s="275" t="e">
        <f>IF(C645="",NA(),MATCH($B645&amp;$C645,'Smelter Look-up'!$J:$J,0))</f>
        <v>#N/A</v>
      </c>
      <c r="W645" s="276"/>
      <c r="X645" s="276">
        <f t="shared" ca="1" si="88"/>
        <v>0</v>
      </c>
      <c r="Y645" s="276"/>
      <c r="Z645" s="276"/>
      <c r="AB645" s="278" t="str">
        <f t="shared" si="89"/>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87"/>
        <v/>
      </c>
      <c r="T646" s="225" t="str">
        <f ca="1">IF(B646="","",IF(ISERROR(MATCH($J646,SorP!$B$1:$B$6230,0)),"",INDIRECT("'SorP'!$A$"&amp;MATCH($J646,SorP!$B$1:$B$6230,0))))</f>
        <v/>
      </c>
      <c r="U646" s="241"/>
      <c r="V646" s="275" t="e">
        <f>IF(C646="",NA(),MATCH($B646&amp;$C646,'Smelter Look-up'!$J:$J,0))</f>
        <v>#N/A</v>
      </c>
      <c r="W646" s="276"/>
      <c r="X646" s="276">
        <f t="shared" ca="1" si="88"/>
        <v>0</v>
      </c>
      <c r="Y646" s="276"/>
      <c r="Z646" s="276"/>
      <c r="AB646" s="278" t="str">
        <f t="shared" si="89"/>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87"/>
        <v/>
      </c>
      <c r="T647" s="225" t="str">
        <f ca="1">IF(B647="","",IF(ISERROR(MATCH($J647,SorP!$B$1:$B$6230,0)),"",INDIRECT("'SorP'!$A$"&amp;MATCH($J647,SorP!$B$1:$B$6230,0))))</f>
        <v/>
      </c>
      <c r="U647" s="241"/>
      <c r="V647" s="275" t="e">
        <f>IF(C647="",NA(),MATCH($B647&amp;$C647,'Smelter Look-up'!$J:$J,0))</f>
        <v>#N/A</v>
      </c>
      <c r="W647" s="276"/>
      <c r="X647" s="276">
        <f t="shared" ca="1" si="88"/>
        <v>0</v>
      </c>
      <c r="Y647" s="276"/>
      <c r="Z647" s="276"/>
      <c r="AB647" s="278" t="str">
        <f t="shared" si="89"/>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87"/>
        <v/>
      </c>
      <c r="T648" s="225" t="str">
        <f ca="1">IF(B648="","",IF(ISERROR(MATCH($J648,SorP!$B$1:$B$6230,0)),"",INDIRECT("'SorP'!$A$"&amp;MATCH($J648,SorP!$B$1:$B$6230,0))))</f>
        <v/>
      </c>
      <c r="U648" s="241"/>
      <c r="V648" s="275" t="e">
        <f>IF(C648="",NA(),MATCH($B648&amp;$C648,'Smelter Look-up'!$J:$J,0))</f>
        <v>#N/A</v>
      </c>
      <c r="W648" s="276"/>
      <c r="X648" s="276">
        <f t="shared" ca="1" si="88"/>
        <v>0</v>
      </c>
      <c r="Y648" s="276"/>
      <c r="Z648" s="276"/>
      <c r="AB648" s="278" t="str">
        <f t="shared" si="89"/>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87"/>
        <v/>
      </c>
      <c r="T649" s="225" t="str">
        <f ca="1">IF(B649="","",IF(ISERROR(MATCH($J649,SorP!$B$1:$B$6230,0)),"",INDIRECT("'SorP'!$A$"&amp;MATCH($J649,SorP!$B$1:$B$6230,0))))</f>
        <v/>
      </c>
      <c r="U649" s="241"/>
      <c r="V649" s="275" t="e">
        <f>IF(C649="",NA(),MATCH($B649&amp;$C649,'Smelter Look-up'!$J:$J,0))</f>
        <v>#N/A</v>
      </c>
      <c r="W649" s="276"/>
      <c r="X649" s="276">
        <f t="shared" ca="1" si="88"/>
        <v>0</v>
      </c>
      <c r="Y649" s="276"/>
      <c r="Z649" s="276"/>
      <c r="AB649" s="278" t="str">
        <f t="shared" si="89"/>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87"/>
        <v/>
      </c>
      <c r="T650" s="225" t="str">
        <f ca="1">IF(B650="","",IF(ISERROR(MATCH($J650,SorP!$B$1:$B$6230,0)),"",INDIRECT("'SorP'!$A$"&amp;MATCH($J650,SorP!$B$1:$B$6230,0))))</f>
        <v/>
      </c>
      <c r="U650" s="241"/>
      <c r="V650" s="275" t="e">
        <f>IF(C650="",NA(),MATCH($B650&amp;$C650,'Smelter Look-up'!$J:$J,0))</f>
        <v>#N/A</v>
      </c>
      <c r="W650" s="276"/>
      <c r="X650" s="276">
        <f t="shared" ca="1" si="88"/>
        <v>0</v>
      </c>
      <c r="Y650" s="276"/>
      <c r="Z650" s="276"/>
      <c r="AB650" s="278" t="str">
        <f t="shared" si="89"/>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87"/>
        <v/>
      </c>
      <c r="T651" s="225" t="str">
        <f ca="1">IF(B651="","",IF(ISERROR(MATCH($J651,SorP!$B$1:$B$6230,0)),"",INDIRECT("'SorP'!$A$"&amp;MATCH($J651,SorP!$B$1:$B$6230,0))))</f>
        <v/>
      </c>
      <c r="U651" s="241"/>
      <c r="V651" s="275" t="e">
        <f>IF(C651="",NA(),MATCH($B651&amp;$C651,'Smelter Look-up'!$J:$J,0))</f>
        <v>#N/A</v>
      </c>
      <c r="W651" s="276"/>
      <c r="X651" s="276">
        <f t="shared" ca="1" si="88"/>
        <v>0</v>
      </c>
      <c r="Y651" s="276"/>
      <c r="Z651" s="276"/>
      <c r="AB651" s="278" t="str">
        <f t="shared" si="89"/>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87"/>
        <v/>
      </c>
      <c r="T652" s="225" t="str">
        <f ca="1">IF(B652="","",IF(ISERROR(MATCH($J652,SorP!$B$1:$B$6230,0)),"",INDIRECT("'SorP'!$A$"&amp;MATCH($J652,SorP!$B$1:$B$6230,0))))</f>
        <v/>
      </c>
      <c r="U652" s="241"/>
      <c r="V652" s="275" t="e">
        <f>IF(C652="",NA(),MATCH($B652&amp;$C652,'Smelter Look-up'!$J:$J,0))</f>
        <v>#N/A</v>
      </c>
      <c r="W652" s="276"/>
      <c r="X652" s="276">
        <f t="shared" ca="1" si="88"/>
        <v>0</v>
      </c>
      <c r="Y652" s="276"/>
      <c r="Z652" s="276"/>
      <c r="AB652" s="278" t="str">
        <f t="shared" si="89"/>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87"/>
        <v/>
      </c>
      <c r="T653" s="225" t="str">
        <f ca="1">IF(B653="","",IF(ISERROR(MATCH($J653,SorP!$B$1:$B$6230,0)),"",INDIRECT("'SorP'!$A$"&amp;MATCH($J653,SorP!$B$1:$B$6230,0))))</f>
        <v/>
      </c>
      <c r="U653" s="241"/>
      <c r="V653" s="275" t="e">
        <f>IF(C653="",NA(),MATCH($B653&amp;$C653,'Smelter Look-up'!$J:$J,0))</f>
        <v>#N/A</v>
      </c>
      <c r="W653" s="276"/>
      <c r="X653" s="276">
        <f t="shared" ca="1" si="88"/>
        <v>0</v>
      </c>
      <c r="Y653" s="276"/>
      <c r="Z653" s="276"/>
      <c r="AB653" s="278" t="str">
        <f t="shared" si="89"/>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87"/>
        <v/>
      </c>
      <c r="T654" s="225" t="str">
        <f ca="1">IF(B654="","",IF(ISERROR(MATCH($J654,SorP!$B$1:$B$6230,0)),"",INDIRECT("'SorP'!$A$"&amp;MATCH($J654,SorP!$B$1:$B$6230,0))))</f>
        <v/>
      </c>
      <c r="U654" s="241"/>
      <c r="V654" s="275" t="e">
        <f>IF(C654="",NA(),MATCH($B654&amp;$C654,'Smelter Look-up'!$J:$J,0))</f>
        <v>#N/A</v>
      </c>
      <c r="W654" s="276"/>
      <c r="X654" s="276">
        <f t="shared" ca="1" si="88"/>
        <v>0</v>
      </c>
      <c r="Y654" s="276"/>
      <c r="Z654" s="276"/>
      <c r="AB654" s="278" t="str">
        <f t="shared" si="89"/>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87"/>
        <v/>
      </c>
      <c r="T655" s="225" t="str">
        <f ca="1">IF(B655="","",IF(ISERROR(MATCH($J655,SorP!$B$1:$B$6230,0)),"",INDIRECT("'SorP'!$A$"&amp;MATCH($J655,SorP!$B$1:$B$6230,0))))</f>
        <v/>
      </c>
      <c r="U655" s="241"/>
      <c r="V655" s="275" t="e">
        <f>IF(C655="",NA(),MATCH($B655&amp;$C655,'Smelter Look-up'!$J:$J,0))</f>
        <v>#N/A</v>
      </c>
      <c r="W655" s="276"/>
      <c r="X655" s="276">
        <f t="shared" ca="1" si="88"/>
        <v>0</v>
      </c>
      <c r="Y655" s="276"/>
      <c r="Z655" s="276"/>
      <c r="AB655" s="278" t="str">
        <f t="shared" si="89"/>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87"/>
        <v/>
      </c>
      <c r="T656" s="225" t="str">
        <f ca="1">IF(B656="","",IF(ISERROR(MATCH($J656,SorP!$B$1:$B$6230,0)),"",INDIRECT("'SorP'!$A$"&amp;MATCH($J656,SorP!$B$1:$B$6230,0))))</f>
        <v/>
      </c>
      <c r="U656" s="241"/>
      <c r="V656" s="275" t="e">
        <f>IF(C656="",NA(),MATCH($B656&amp;$C656,'Smelter Look-up'!$J:$J,0))</f>
        <v>#N/A</v>
      </c>
      <c r="W656" s="276"/>
      <c r="X656" s="276">
        <f t="shared" ca="1" si="88"/>
        <v>0</v>
      </c>
      <c r="Y656" s="276"/>
      <c r="Z656" s="276"/>
      <c r="AB656" s="278" t="str">
        <f t="shared" si="89"/>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87"/>
        <v/>
      </c>
      <c r="T657" s="225" t="str">
        <f ca="1">IF(B657="","",IF(ISERROR(MATCH($J657,SorP!$B$1:$B$6230,0)),"",INDIRECT("'SorP'!$A$"&amp;MATCH($J657,SorP!$B$1:$B$6230,0))))</f>
        <v/>
      </c>
      <c r="U657" s="241"/>
      <c r="V657" s="275" t="e">
        <f>IF(C657="",NA(),MATCH($B657&amp;$C657,'Smelter Look-up'!$J:$J,0))</f>
        <v>#N/A</v>
      </c>
      <c r="W657" s="276"/>
      <c r="X657" s="276">
        <f t="shared" ca="1" si="88"/>
        <v>0</v>
      </c>
      <c r="Y657" s="276"/>
      <c r="Z657" s="276"/>
      <c r="AB657" s="278" t="str">
        <f t="shared" si="89"/>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87"/>
        <v/>
      </c>
      <c r="T658" s="225" t="str">
        <f ca="1">IF(B658="","",IF(ISERROR(MATCH($J658,SorP!$B$1:$B$6230,0)),"",INDIRECT("'SorP'!$A$"&amp;MATCH($J658,SorP!$B$1:$B$6230,0))))</f>
        <v/>
      </c>
      <c r="U658" s="241"/>
      <c r="V658" s="275" t="e">
        <f>IF(C658="",NA(),MATCH($B658&amp;$C658,'Smelter Look-up'!$J:$J,0))</f>
        <v>#N/A</v>
      </c>
      <c r="W658" s="276"/>
      <c r="X658" s="276">
        <f t="shared" ca="1" si="88"/>
        <v>0</v>
      </c>
      <c r="Y658" s="276"/>
      <c r="Z658" s="276"/>
      <c r="AB658" s="278" t="str">
        <f t="shared" si="89"/>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87"/>
        <v/>
      </c>
      <c r="T659" s="225" t="str">
        <f ca="1">IF(B659="","",IF(ISERROR(MATCH($J659,SorP!$B$1:$B$6230,0)),"",INDIRECT("'SorP'!$A$"&amp;MATCH($J659,SorP!$B$1:$B$6230,0))))</f>
        <v/>
      </c>
      <c r="U659" s="241"/>
      <c r="V659" s="275" t="e">
        <f>IF(C659="",NA(),MATCH($B659&amp;$C659,'Smelter Look-up'!$J:$J,0))</f>
        <v>#N/A</v>
      </c>
      <c r="W659" s="276"/>
      <c r="X659" s="276">
        <f t="shared" ca="1" si="88"/>
        <v>0</v>
      </c>
      <c r="Y659" s="276"/>
      <c r="Z659" s="276"/>
      <c r="AB659" s="278" t="str">
        <f t="shared" si="89"/>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87"/>
        <v/>
      </c>
      <c r="T660" s="225" t="str">
        <f ca="1">IF(B660="","",IF(ISERROR(MATCH($J660,SorP!$B$1:$B$6230,0)),"",INDIRECT("'SorP'!$A$"&amp;MATCH($J660,SorP!$B$1:$B$6230,0))))</f>
        <v/>
      </c>
      <c r="U660" s="241"/>
      <c r="V660" s="275" t="e">
        <f>IF(C660="",NA(),MATCH($B660&amp;$C660,'Smelter Look-up'!$J:$J,0))</f>
        <v>#N/A</v>
      </c>
      <c r="W660" s="276"/>
      <c r="X660" s="276">
        <f t="shared" ca="1" si="88"/>
        <v>0</v>
      </c>
      <c r="Y660" s="276"/>
      <c r="Z660" s="276"/>
      <c r="AB660" s="278" t="str">
        <f t="shared" si="89"/>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87"/>
        <v/>
      </c>
      <c r="T661" s="225" t="str">
        <f ca="1">IF(B661="","",IF(ISERROR(MATCH($J661,SorP!$B$1:$B$6230,0)),"",INDIRECT("'SorP'!$A$"&amp;MATCH($J661,SorP!$B$1:$B$6230,0))))</f>
        <v/>
      </c>
      <c r="U661" s="241"/>
      <c r="V661" s="275" t="e">
        <f>IF(C661="",NA(),MATCH($B661&amp;$C661,'Smelter Look-up'!$J:$J,0))</f>
        <v>#N/A</v>
      </c>
      <c r="W661" s="276"/>
      <c r="X661" s="276">
        <f t="shared" ca="1" si="88"/>
        <v>0</v>
      </c>
      <c r="Y661" s="276"/>
      <c r="Z661" s="276"/>
      <c r="AB661" s="278" t="str">
        <f t="shared" si="89"/>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87"/>
        <v/>
      </c>
      <c r="T662" s="225" t="str">
        <f ca="1">IF(B662="","",IF(ISERROR(MATCH($J662,SorP!$B$1:$B$6230,0)),"",INDIRECT("'SorP'!$A$"&amp;MATCH($J662,SorP!$B$1:$B$6230,0))))</f>
        <v/>
      </c>
      <c r="U662" s="241"/>
      <c r="V662" s="275" t="e">
        <f>IF(C662="",NA(),MATCH($B662&amp;$C662,'Smelter Look-up'!$J:$J,0))</f>
        <v>#N/A</v>
      </c>
      <c r="W662" s="276"/>
      <c r="X662" s="276">
        <f t="shared" ca="1" si="88"/>
        <v>0</v>
      </c>
      <c r="Y662" s="276"/>
      <c r="Z662" s="276"/>
      <c r="AB662" s="278" t="str">
        <f t="shared" si="89"/>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87"/>
        <v/>
      </c>
      <c r="T663" s="225" t="str">
        <f ca="1">IF(B663="","",IF(ISERROR(MATCH($J663,SorP!$B$1:$B$6230,0)),"",INDIRECT("'SorP'!$A$"&amp;MATCH($J663,SorP!$B$1:$B$6230,0))))</f>
        <v/>
      </c>
      <c r="U663" s="241"/>
      <c r="V663" s="275" t="e">
        <f>IF(C663="",NA(),MATCH($B663&amp;$C663,'Smelter Look-up'!$J:$J,0))</f>
        <v>#N/A</v>
      </c>
      <c r="W663" s="276"/>
      <c r="X663" s="276">
        <f t="shared" ca="1" si="88"/>
        <v>0</v>
      </c>
      <c r="Y663" s="276"/>
      <c r="Z663" s="276"/>
      <c r="AB663" s="278" t="str">
        <f t="shared" si="89"/>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87"/>
        <v/>
      </c>
      <c r="T664" s="225" t="str">
        <f ca="1">IF(B664="","",IF(ISERROR(MATCH($J664,SorP!$B$1:$B$6230,0)),"",INDIRECT("'SorP'!$A$"&amp;MATCH($J664,SorP!$B$1:$B$6230,0))))</f>
        <v/>
      </c>
      <c r="U664" s="241"/>
      <c r="V664" s="275" t="e">
        <f>IF(C664="",NA(),MATCH($B664&amp;$C664,'Smelter Look-up'!$J:$J,0))</f>
        <v>#N/A</v>
      </c>
      <c r="W664" s="276"/>
      <c r="X664" s="276">
        <f t="shared" ca="1" si="88"/>
        <v>0</v>
      </c>
      <c r="Y664" s="276"/>
      <c r="Z664" s="276"/>
      <c r="AB664" s="278" t="str">
        <f t="shared" si="89"/>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87"/>
        <v/>
      </c>
      <c r="T665" s="225" t="str">
        <f ca="1">IF(B665="","",IF(ISERROR(MATCH($J665,SorP!$B$1:$B$6230,0)),"",INDIRECT("'SorP'!$A$"&amp;MATCH($J665,SorP!$B$1:$B$6230,0))))</f>
        <v/>
      </c>
      <c r="U665" s="241"/>
      <c r="V665" s="275" t="e">
        <f>IF(C665="",NA(),MATCH($B665&amp;$C665,'Smelter Look-up'!$J:$J,0))</f>
        <v>#N/A</v>
      </c>
      <c r="W665" s="276"/>
      <c r="X665" s="276">
        <f t="shared" ca="1" si="88"/>
        <v>0</v>
      </c>
      <c r="Y665" s="276"/>
      <c r="Z665" s="276"/>
      <c r="AB665" s="278" t="str">
        <f t="shared" si="89"/>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87"/>
        <v/>
      </c>
      <c r="T666" s="225" t="str">
        <f ca="1">IF(B666="","",IF(ISERROR(MATCH($J666,SorP!$B$1:$B$6230,0)),"",INDIRECT("'SorP'!$A$"&amp;MATCH($J666,SorP!$B$1:$B$6230,0))))</f>
        <v/>
      </c>
      <c r="U666" s="241"/>
      <c r="V666" s="275" t="e">
        <f>IF(C666="",NA(),MATCH($B666&amp;$C666,'Smelter Look-up'!$J:$J,0))</f>
        <v>#N/A</v>
      </c>
      <c r="W666" s="276"/>
      <c r="X666" s="276">
        <f t="shared" ca="1" si="88"/>
        <v>0</v>
      </c>
      <c r="Y666" s="276"/>
      <c r="Z666" s="276"/>
      <c r="AB666" s="278" t="str">
        <f t="shared" si="89"/>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87"/>
        <v/>
      </c>
      <c r="T667" s="225" t="str">
        <f ca="1">IF(B667="","",IF(ISERROR(MATCH($J667,SorP!$B$1:$B$6230,0)),"",INDIRECT("'SorP'!$A$"&amp;MATCH($J667,SorP!$B$1:$B$6230,0))))</f>
        <v/>
      </c>
      <c r="U667" s="241"/>
      <c r="V667" s="275" t="e">
        <f>IF(C667="",NA(),MATCH($B667&amp;$C667,'Smelter Look-up'!$J:$J,0))</f>
        <v>#N/A</v>
      </c>
      <c r="W667" s="276"/>
      <c r="X667" s="276">
        <f t="shared" ca="1" si="88"/>
        <v>0</v>
      </c>
      <c r="Y667" s="276"/>
      <c r="Z667" s="276"/>
      <c r="AB667" s="278" t="str">
        <f t="shared" si="89"/>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0">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1">IF(AND(C668="Smelter not listed",OR(LEN(D668)=0,LEN(E668)=0)),1,0)</f>
        <v>0</v>
      </c>
      <c r="Y668" s="276"/>
      <c r="Z668" s="276"/>
      <c r="AB668" s="278" t="str">
        <f t="shared" ref="AB668:AB698" si="92">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0"/>
        <v/>
      </c>
      <c r="T669" s="225" t="str">
        <f ca="1">IF(B669="","",IF(ISERROR(MATCH($J669,SorP!$B$1:$B$6230,0)),"",INDIRECT("'SorP'!$A$"&amp;MATCH($J669,SorP!$B$1:$B$6230,0))))</f>
        <v/>
      </c>
      <c r="U669" s="241"/>
      <c r="V669" s="275" t="e">
        <f>IF(C669="",NA(),MATCH($B669&amp;$C669,'Smelter Look-up'!$J:$J,0))</f>
        <v>#N/A</v>
      </c>
      <c r="W669" s="276"/>
      <c r="X669" s="276">
        <f t="shared" ca="1" si="91"/>
        <v>0</v>
      </c>
      <c r="Y669" s="276"/>
      <c r="Z669" s="276"/>
      <c r="AB669" s="278" t="str">
        <f t="shared" si="92"/>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0"/>
        <v/>
      </c>
      <c r="T670" s="225" t="str">
        <f ca="1">IF(B670="","",IF(ISERROR(MATCH($J670,SorP!$B$1:$B$6230,0)),"",INDIRECT("'SorP'!$A$"&amp;MATCH($J670,SorP!$B$1:$B$6230,0))))</f>
        <v/>
      </c>
      <c r="U670" s="241"/>
      <c r="V670" s="275" t="e">
        <f>IF(C670="",NA(),MATCH($B670&amp;$C670,'Smelter Look-up'!$J:$J,0))</f>
        <v>#N/A</v>
      </c>
      <c r="W670" s="276"/>
      <c r="X670" s="276">
        <f t="shared" ca="1" si="91"/>
        <v>0</v>
      </c>
      <c r="Y670" s="276"/>
      <c r="Z670" s="276"/>
      <c r="AB670" s="278" t="str">
        <f t="shared" si="92"/>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0"/>
        <v/>
      </c>
      <c r="T671" s="225" t="str">
        <f ca="1">IF(B671="","",IF(ISERROR(MATCH($J671,SorP!$B$1:$B$6230,0)),"",INDIRECT("'SorP'!$A$"&amp;MATCH($J671,SorP!$B$1:$B$6230,0))))</f>
        <v/>
      </c>
      <c r="U671" s="241"/>
      <c r="V671" s="275" t="e">
        <f>IF(C671="",NA(),MATCH($B671&amp;$C671,'Smelter Look-up'!$J:$J,0))</f>
        <v>#N/A</v>
      </c>
      <c r="W671" s="276"/>
      <c r="X671" s="276">
        <f t="shared" ca="1" si="91"/>
        <v>0</v>
      </c>
      <c r="Y671" s="276"/>
      <c r="Z671" s="276"/>
      <c r="AB671" s="278" t="str">
        <f t="shared" si="92"/>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0"/>
        <v/>
      </c>
      <c r="T672" s="225" t="str">
        <f ca="1">IF(B672="","",IF(ISERROR(MATCH($J672,SorP!$B$1:$B$6230,0)),"",INDIRECT("'SorP'!$A$"&amp;MATCH($J672,SorP!$B$1:$B$6230,0))))</f>
        <v/>
      </c>
      <c r="U672" s="241"/>
      <c r="V672" s="275" t="e">
        <f>IF(C672="",NA(),MATCH($B672&amp;$C672,'Smelter Look-up'!$J:$J,0))</f>
        <v>#N/A</v>
      </c>
      <c r="W672" s="276"/>
      <c r="X672" s="276">
        <f t="shared" ca="1" si="91"/>
        <v>0</v>
      </c>
      <c r="Y672" s="276"/>
      <c r="Z672" s="276"/>
      <c r="AB672" s="278" t="str">
        <f t="shared" si="92"/>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0"/>
        <v/>
      </c>
      <c r="T673" s="225" t="str">
        <f ca="1">IF(B673="","",IF(ISERROR(MATCH($J673,SorP!$B$1:$B$6230,0)),"",INDIRECT("'SorP'!$A$"&amp;MATCH($J673,SorP!$B$1:$B$6230,0))))</f>
        <v/>
      </c>
      <c r="U673" s="241"/>
      <c r="V673" s="275" t="e">
        <f>IF(C673="",NA(),MATCH($B673&amp;$C673,'Smelter Look-up'!$J:$J,0))</f>
        <v>#N/A</v>
      </c>
      <c r="W673" s="276"/>
      <c r="X673" s="276">
        <f t="shared" ca="1" si="91"/>
        <v>0</v>
      </c>
      <c r="Y673" s="276"/>
      <c r="Z673" s="276"/>
      <c r="AB673" s="278" t="str">
        <f t="shared" si="92"/>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0"/>
        <v/>
      </c>
      <c r="T674" s="225" t="str">
        <f ca="1">IF(B674="","",IF(ISERROR(MATCH($J674,SorP!$B$1:$B$6230,0)),"",INDIRECT("'SorP'!$A$"&amp;MATCH($J674,SorP!$B$1:$B$6230,0))))</f>
        <v/>
      </c>
      <c r="U674" s="241"/>
      <c r="V674" s="275" t="e">
        <f>IF(C674="",NA(),MATCH($B674&amp;$C674,'Smelter Look-up'!$J:$J,0))</f>
        <v>#N/A</v>
      </c>
      <c r="W674" s="276"/>
      <c r="X674" s="276">
        <f t="shared" ca="1" si="91"/>
        <v>0</v>
      </c>
      <c r="Y674" s="276"/>
      <c r="Z674" s="276"/>
      <c r="AB674" s="278" t="str">
        <f t="shared" si="92"/>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0"/>
        <v/>
      </c>
      <c r="T675" s="225" t="str">
        <f ca="1">IF(B675="","",IF(ISERROR(MATCH($J675,SorP!$B$1:$B$6230,0)),"",INDIRECT("'SorP'!$A$"&amp;MATCH($J675,SorP!$B$1:$B$6230,0))))</f>
        <v/>
      </c>
      <c r="U675" s="241"/>
      <c r="V675" s="275" t="e">
        <f>IF(C675="",NA(),MATCH($B675&amp;$C675,'Smelter Look-up'!$J:$J,0))</f>
        <v>#N/A</v>
      </c>
      <c r="W675" s="276"/>
      <c r="X675" s="276">
        <f t="shared" ca="1" si="91"/>
        <v>0</v>
      </c>
      <c r="Y675" s="276"/>
      <c r="Z675" s="276"/>
      <c r="AB675" s="278" t="str">
        <f t="shared" si="92"/>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0"/>
        <v/>
      </c>
      <c r="T676" s="225" t="str">
        <f ca="1">IF(B676="","",IF(ISERROR(MATCH($J676,SorP!$B$1:$B$6230,0)),"",INDIRECT("'SorP'!$A$"&amp;MATCH($J676,SorP!$B$1:$B$6230,0))))</f>
        <v/>
      </c>
      <c r="U676" s="241"/>
      <c r="V676" s="275" t="e">
        <f>IF(C676="",NA(),MATCH($B676&amp;$C676,'Smelter Look-up'!$J:$J,0))</f>
        <v>#N/A</v>
      </c>
      <c r="W676" s="276"/>
      <c r="X676" s="276">
        <f t="shared" ca="1" si="91"/>
        <v>0</v>
      </c>
      <c r="Y676" s="276"/>
      <c r="Z676" s="276"/>
      <c r="AB676" s="278" t="str">
        <f t="shared" si="92"/>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0"/>
        <v/>
      </c>
      <c r="T677" s="225" t="str">
        <f ca="1">IF(B677="","",IF(ISERROR(MATCH($J677,SorP!$B$1:$B$6230,0)),"",INDIRECT("'SorP'!$A$"&amp;MATCH($J677,SorP!$B$1:$B$6230,0))))</f>
        <v/>
      </c>
      <c r="U677" s="241"/>
      <c r="V677" s="275" t="e">
        <f>IF(C677="",NA(),MATCH($B677&amp;$C677,'Smelter Look-up'!$J:$J,0))</f>
        <v>#N/A</v>
      </c>
      <c r="W677" s="276"/>
      <c r="X677" s="276">
        <f t="shared" ca="1" si="91"/>
        <v>0</v>
      </c>
      <c r="Y677" s="276"/>
      <c r="Z677" s="276"/>
      <c r="AB677" s="278" t="str">
        <f t="shared" si="92"/>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0"/>
        <v/>
      </c>
      <c r="T678" s="225" t="str">
        <f ca="1">IF(B678="","",IF(ISERROR(MATCH($J678,SorP!$B$1:$B$6230,0)),"",INDIRECT("'SorP'!$A$"&amp;MATCH($J678,SorP!$B$1:$B$6230,0))))</f>
        <v/>
      </c>
      <c r="U678" s="241"/>
      <c r="V678" s="275" t="e">
        <f>IF(C678="",NA(),MATCH($B678&amp;$C678,'Smelter Look-up'!$J:$J,0))</f>
        <v>#N/A</v>
      </c>
      <c r="W678" s="276"/>
      <c r="X678" s="276">
        <f t="shared" ca="1" si="91"/>
        <v>0</v>
      </c>
      <c r="Y678" s="276"/>
      <c r="Z678" s="276"/>
      <c r="AB678" s="278" t="str">
        <f t="shared" si="92"/>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0"/>
        <v/>
      </c>
      <c r="T679" s="225" t="str">
        <f ca="1">IF(B679="","",IF(ISERROR(MATCH($J679,SorP!$B$1:$B$6230,0)),"",INDIRECT("'SorP'!$A$"&amp;MATCH($J679,SorP!$B$1:$B$6230,0))))</f>
        <v/>
      </c>
      <c r="U679" s="241"/>
      <c r="V679" s="275" t="e">
        <f>IF(C679="",NA(),MATCH($B679&amp;$C679,'Smelter Look-up'!$J:$J,0))</f>
        <v>#N/A</v>
      </c>
      <c r="W679" s="276"/>
      <c r="X679" s="276">
        <f t="shared" ca="1" si="91"/>
        <v>0</v>
      </c>
      <c r="Y679" s="276"/>
      <c r="Z679" s="276"/>
      <c r="AB679" s="278" t="str">
        <f t="shared" si="92"/>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0"/>
        <v/>
      </c>
      <c r="T680" s="225" t="str">
        <f ca="1">IF(B680="","",IF(ISERROR(MATCH($J680,SorP!$B$1:$B$6230,0)),"",INDIRECT("'SorP'!$A$"&amp;MATCH($J680,SorP!$B$1:$B$6230,0))))</f>
        <v/>
      </c>
      <c r="U680" s="241"/>
      <c r="V680" s="275" t="e">
        <f>IF(C680="",NA(),MATCH($B680&amp;$C680,'Smelter Look-up'!$J:$J,0))</f>
        <v>#N/A</v>
      </c>
      <c r="W680" s="276"/>
      <c r="X680" s="276">
        <f t="shared" ca="1" si="91"/>
        <v>0</v>
      </c>
      <c r="Y680" s="276"/>
      <c r="Z680" s="276"/>
      <c r="AB680" s="278" t="str">
        <f t="shared" si="92"/>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0"/>
        <v/>
      </c>
      <c r="T681" s="225" t="str">
        <f ca="1">IF(B681="","",IF(ISERROR(MATCH($J681,SorP!$B$1:$B$6230,0)),"",INDIRECT("'SorP'!$A$"&amp;MATCH($J681,SorP!$B$1:$B$6230,0))))</f>
        <v/>
      </c>
      <c r="U681" s="241"/>
      <c r="V681" s="275" t="e">
        <f>IF(C681="",NA(),MATCH($B681&amp;$C681,'Smelter Look-up'!$J:$J,0))</f>
        <v>#N/A</v>
      </c>
      <c r="W681" s="276"/>
      <c r="X681" s="276">
        <f t="shared" ca="1" si="91"/>
        <v>0</v>
      </c>
      <c r="Y681" s="276"/>
      <c r="Z681" s="276"/>
      <c r="AB681" s="278" t="str">
        <f t="shared" si="92"/>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0"/>
        <v/>
      </c>
      <c r="T682" s="225" t="str">
        <f ca="1">IF(B682="","",IF(ISERROR(MATCH($J682,SorP!$B$1:$B$6230,0)),"",INDIRECT("'SorP'!$A$"&amp;MATCH($J682,SorP!$B$1:$B$6230,0))))</f>
        <v/>
      </c>
      <c r="U682" s="241"/>
      <c r="V682" s="275" t="e">
        <f>IF(C682="",NA(),MATCH($B682&amp;$C682,'Smelter Look-up'!$J:$J,0))</f>
        <v>#N/A</v>
      </c>
      <c r="W682" s="276"/>
      <c r="X682" s="276">
        <f t="shared" ca="1" si="91"/>
        <v>0</v>
      </c>
      <c r="Y682" s="276"/>
      <c r="Z682" s="276"/>
      <c r="AB682" s="278" t="str">
        <f t="shared" si="92"/>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0"/>
        <v/>
      </c>
      <c r="T683" s="225" t="str">
        <f ca="1">IF(B683="","",IF(ISERROR(MATCH($J683,SorP!$B$1:$B$6230,0)),"",INDIRECT("'SorP'!$A$"&amp;MATCH($J683,SorP!$B$1:$B$6230,0))))</f>
        <v/>
      </c>
      <c r="U683" s="241"/>
      <c r="V683" s="275" t="e">
        <f>IF(C683="",NA(),MATCH($B683&amp;$C683,'Smelter Look-up'!$J:$J,0))</f>
        <v>#N/A</v>
      </c>
      <c r="W683" s="276"/>
      <c r="X683" s="276">
        <f t="shared" ca="1" si="91"/>
        <v>0</v>
      </c>
      <c r="Y683" s="276"/>
      <c r="Z683" s="276"/>
      <c r="AB683" s="278" t="str">
        <f t="shared" si="92"/>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0"/>
        <v/>
      </c>
      <c r="T684" s="225" t="str">
        <f ca="1">IF(B684="","",IF(ISERROR(MATCH($J684,SorP!$B$1:$B$6230,0)),"",INDIRECT("'SorP'!$A$"&amp;MATCH($J684,SorP!$B$1:$B$6230,0))))</f>
        <v/>
      </c>
      <c r="U684" s="241"/>
      <c r="V684" s="275" t="e">
        <f>IF(C684="",NA(),MATCH($B684&amp;$C684,'Smelter Look-up'!$J:$J,0))</f>
        <v>#N/A</v>
      </c>
      <c r="W684" s="276"/>
      <c r="X684" s="276">
        <f t="shared" ca="1" si="91"/>
        <v>0</v>
      </c>
      <c r="Y684" s="276"/>
      <c r="Z684" s="276"/>
      <c r="AB684" s="278" t="str">
        <f t="shared" si="92"/>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0"/>
        <v/>
      </c>
      <c r="T685" s="225" t="str">
        <f ca="1">IF(B685="","",IF(ISERROR(MATCH($J685,SorP!$B$1:$B$6230,0)),"",INDIRECT("'SorP'!$A$"&amp;MATCH($J685,SorP!$B$1:$B$6230,0))))</f>
        <v/>
      </c>
      <c r="U685" s="241"/>
      <c r="V685" s="275" t="e">
        <f>IF(C685="",NA(),MATCH($B685&amp;$C685,'Smelter Look-up'!$J:$J,0))</f>
        <v>#N/A</v>
      </c>
      <c r="W685" s="276"/>
      <c r="X685" s="276">
        <f t="shared" ca="1" si="91"/>
        <v>0</v>
      </c>
      <c r="Y685" s="276"/>
      <c r="Z685" s="276"/>
      <c r="AB685" s="278" t="str">
        <f t="shared" si="92"/>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0"/>
        <v/>
      </c>
      <c r="T686" s="225" t="str">
        <f ca="1">IF(B686="","",IF(ISERROR(MATCH($J686,SorP!$B$1:$B$6230,0)),"",INDIRECT("'SorP'!$A$"&amp;MATCH($J686,SorP!$B$1:$B$6230,0))))</f>
        <v/>
      </c>
      <c r="U686" s="241"/>
      <c r="V686" s="275" t="e">
        <f>IF(C686="",NA(),MATCH($B686&amp;$C686,'Smelter Look-up'!$J:$J,0))</f>
        <v>#N/A</v>
      </c>
      <c r="W686" s="276"/>
      <c r="X686" s="276">
        <f t="shared" ca="1" si="91"/>
        <v>0</v>
      </c>
      <c r="Y686" s="276"/>
      <c r="Z686" s="276"/>
      <c r="AB686" s="278" t="str">
        <f t="shared" si="92"/>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0"/>
        <v/>
      </c>
      <c r="T687" s="225" t="str">
        <f ca="1">IF(B687="","",IF(ISERROR(MATCH($J687,SorP!$B$1:$B$6230,0)),"",INDIRECT("'SorP'!$A$"&amp;MATCH($J687,SorP!$B$1:$B$6230,0))))</f>
        <v/>
      </c>
      <c r="U687" s="241"/>
      <c r="V687" s="275" t="e">
        <f>IF(C687="",NA(),MATCH($B687&amp;$C687,'Smelter Look-up'!$J:$J,0))</f>
        <v>#N/A</v>
      </c>
      <c r="W687" s="276"/>
      <c r="X687" s="276">
        <f t="shared" ca="1" si="91"/>
        <v>0</v>
      </c>
      <c r="Y687" s="276"/>
      <c r="Z687" s="276"/>
      <c r="AB687" s="278" t="str">
        <f t="shared" si="92"/>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0"/>
        <v/>
      </c>
      <c r="T688" s="225" t="str">
        <f ca="1">IF(B688="","",IF(ISERROR(MATCH($J688,SorP!$B$1:$B$6230,0)),"",INDIRECT("'SorP'!$A$"&amp;MATCH($J688,SorP!$B$1:$B$6230,0))))</f>
        <v/>
      </c>
      <c r="U688" s="241"/>
      <c r="V688" s="275" t="e">
        <f>IF(C688="",NA(),MATCH($B688&amp;$C688,'Smelter Look-up'!$J:$J,0))</f>
        <v>#N/A</v>
      </c>
      <c r="W688" s="276"/>
      <c r="X688" s="276">
        <f t="shared" ca="1" si="91"/>
        <v>0</v>
      </c>
      <c r="Y688" s="276"/>
      <c r="Z688" s="276"/>
      <c r="AB688" s="278" t="str">
        <f t="shared" si="92"/>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0"/>
        <v/>
      </c>
      <c r="T689" s="225" t="str">
        <f ca="1">IF(B689="","",IF(ISERROR(MATCH($J689,SorP!$B$1:$B$6230,0)),"",INDIRECT("'SorP'!$A$"&amp;MATCH($J689,SorP!$B$1:$B$6230,0))))</f>
        <v/>
      </c>
      <c r="U689" s="241"/>
      <c r="V689" s="275" t="e">
        <f>IF(C689="",NA(),MATCH($B689&amp;$C689,'Smelter Look-up'!$J:$J,0))</f>
        <v>#N/A</v>
      </c>
      <c r="W689" s="276"/>
      <c r="X689" s="276">
        <f t="shared" ca="1" si="91"/>
        <v>0</v>
      </c>
      <c r="Y689" s="276"/>
      <c r="Z689" s="276"/>
      <c r="AB689" s="278" t="str">
        <f t="shared" si="92"/>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0"/>
        <v/>
      </c>
      <c r="T690" s="225" t="str">
        <f ca="1">IF(B690="","",IF(ISERROR(MATCH($J690,SorP!$B$1:$B$6230,0)),"",INDIRECT("'SorP'!$A$"&amp;MATCH($J690,SorP!$B$1:$B$6230,0))))</f>
        <v/>
      </c>
      <c r="U690" s="241"/>
      <c r="V690" s="275" t="e">
        <f>IF(C690="",NA(),MATCH($B690&amp;$C690,'Smelter Look-up'!$J:$J,0))</f>
        <v>#N/A</v>
      </c>
      <c r="W690" s="276"/>
      <c r="X690" s="276">
        <f t="shared" ca="1" si="91"/>
        <v>0</v>
      </c>
      <c r="Y690" s="276"/>
      <c r="Z690" s="276"/>
      <c r="AB690" s="278" t="str">
        <f t="shared" si="92"/>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0"/>
        <v/>
      </c>
      <c r="T691" s="225" t="str">
        <f ca="1">IF(B691="","",IF(ISERROR(MATCH($J691,SorP!$B$1:$B$6230,0)),"",INDIRECT("'SorP'!$A$"&amp;MATCH($J691,SorP!$B$1:$B$6230,0))))</f>
        <v/>
      </c>
      <c r="U691" s="241"/>
      <c r="V691" s="275" t="e">
        <f>IF(C691="",NA(),MATCH($B691&amp;$C691,'Smelter Look-up'!$J:$J,0))</f>
        <v>#N/A</v>
      </c>
      <c r="W691" s="276"/>
      <c r="X691" s="276">
        <f t="shared" ca="1" si="91"/>
        <v>0</v>
      </c>
      <c r="Y691" s="276"/>
      <c r="Z691" s="276"/>
      <c r="AB691" s="278" t="str">
        <f t="shared" si="92"/>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0"/>
        <v/>
      </c>
      <c r="T692" s="225" t="str">
        <f ca="1">IF(B692="","",IF(ISERROR(MATCH($J692,SorP!$B$1:$B$6230,0)),"",INDIRECT("'SorP'!$A$"&amp;MATCH($J692,SorP!$B$1:$B$6230,0))))</f>
        <v/>
      </c>
      <c r="U692" s="241"/>
      <c r="V692" s="275" t="e">
        <f>IF(C692="",NA(),MATCH($B692&amp;$C692,'Smelter Look-up'!$J:$J,0))</f>
        <v>#N/A</v>
      </c>
      <c r="W692" s="276"/>
      <c r="X692" s="276">
        <f t="shared" ca="1" si="91"/>
        <v>0</v>
      </c>
      <c r="Y692" s="276"/>
      <c r="Z692" s="276"/>
      <c r="AB692" s="278" t="str">
        <f t="shared" si="92"/>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0"/>
        <v/>
      </c>
      <c r="T693" s="225" t="str">
        <f ca="1">IF(B693="","",IF(ISERROR(MATCH($J693,SorP!$B$1:$B$6230,0)),"",INDIRECT("'SorP'!$A$"&amp;MATCH($J693,SorP!$B$1:$B$6230,0))))</f>
        <v/>
      </c>
      <c r="U693" s="241"/>
      <c r="V693" s="275" t="e">
        <f>IF(C693="",NA(),MATCH($B693&amp;$C693,'Smelter Look-up'!$J:$J,0))</f>
        <v>#N/A</v>
      </c>
      <c r="W693" s="276"/>
      <c r="X693" s="276">
        <f t="shared" ca="1" si="91"/>
        <v>0</v>
      </c>
      <c r="Y693" s="276"/>
      <c r="Z693" s="276"/>
      <c r="AB693" s="278" t="str">
        <f t="shared" si="92"/>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0"/>
        <v/>
      </c>
      <c r="T694" s="225" t="str">
        <f ca="1">IF(B694="","",IF(ISERROR(MATCH($J694,SorP!$B$1:$B$6230,0)),"",INDIRECT("'SorP'!$A$"&amp;MATCH($J694,SorP!$B$1:$B$6230,0))))</f>
        <v/>
      </c>
      <c r="U694" s="241"/>
      <c r="V694" s="275" t="e">
        <f>IF(C694="",NA(),MATCH($B694&amp;$C694,'Smelter Look-up'!$J:$J,0))</f>
        <v>#N/A</v>
      </c>
      <c r="W694" s="276"/>
      <c r="X694" s="276">
        <f t="shared" ca="1" si="91"/>
        <v>0</v>
      </c>
      <c r="Y694" s="276"/>
      <c r="Z694" s="276"/>
      <c r="AB694" s="278" t="str">
        <f t="shared" si="92"/>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0"/>
        <v/>
      </c>
      <c r="T695" s="225" t="str">
        <f ca="1">IF(B695="","",IF(ISERROR(MATCH($J695,SorP!$B$1:$B$6230,0)),"",INDIRECT("'SorP'!$A$"&amp;MATCH($J695,SorP!$B$1:$B$6230,0))))</f>
        <v/>
      </c>
      <c r="U695" s="241"/>
      <c r="V695" s="275" t="e">
        <f>IF(C695="",NA(),MATCH($B695&amp;$C695,'Smelter Look-up'!$J:$J,0))</f>
        <v>#N/A</v>
      </c>
      <c r="W695" s="276"/>
      <c r="X695" s="276">
        <f t="shared" ca="1" si="91"/>
        <v>0</v>
      </c>
      <c r="Y695" s="276"/>
      <c r="Z695" s="276"/>
      <c r="AB695" s="278" t="str">
        <f t="shared" si="92"/>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0"/>
        <v/>
      </c>
      <c r="T696" s="225" t="str">
        <f ca="1">IF(B696="","",IF(ISERROR(MATCH($J696,SorP!$B$1:$B$6230,0)),"",INDIRECT("'SorP'!$A$"&amp;MATCH($J696,SorP!$B$1:$B$6230,0))))</f>
        <v/>
      </c>
      <c r="U696" s="241"/>
      <c r="V696" s="275" t="e">
        <f>IF(C696="",NA(),MATCH($B696&amp;$C696,'Smelter Look-up'!$J:$J,0))</f>
        <v>#N/A</v>
      </c>
      <c r="W696" s="276"/>
      <c r="X696" s="276">
        <f t="shared" ca="1" si="91"/>
        <v>0</v>
      </c>
      <c r="Y696" s="276"/>
      <c r="Z696" s="276"/>
      <c r="AB696" s="278" t="str">
        <f t="shared" si="92"/>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0"/>
        <v/>
      </c>
      <c r="T697" s="225" t="str">
        <f ca="1">IF(B697="","",IF(ISERROR(MATCH($J697,SorP!$B$1:$B$6230,0)),"",INDIRECT("'SorP'!$A$"&amp;MATCH($J697,SorP!$B$1:$B$6230,0))))</f>
        <v/>
      </c>
      <c r="U697" s="241"/>
      <c r="V697" s="275" t="e">
        <f>IF(C697="",NA(),MATCH($B697&amp;$C697,'Smelter Look-up'!$J:$J,0))</f>
        <v>#N/A</v>
      </c>
      <c r="W697" s="276"/>
      <c r="X697" s="276">
        <f t="shared" ca="1" si="91"/>
        <v>0</v>
      </c>
      <c r="Y697" s="276"/>
      <c r="Z697" s="276"/>
      <c r="AB697" s="278" t="str">
        <f t="shared" si="92"/>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0"/>
        <v/>
      </c>
      <c r="T698" s="225" t="str">
        <f ca="1">IF(B698="","",IF(ISERROR(MATCH($J698,SorP!$B$1:$B$6230,0)),"",INDIRECT("'SorP'!$A$"&amp;MATCH($J698,SorP!$B$1:$B$6230,0))))</f>
        <v/>
      </c>
      <c r="U698" s="241"/>
      <c r="V698" s="275" t="e">
        <f>IF(C698="",NA(),MATCH($B698&amp;$C698,'Smelter Look-up'!$J:$J,0))</f>
        <v>#N/A</v>
      </c>
      <c r="W698" s="276"/>
      <c r="X698" s="276">
        <f t="shared" ca="1" si="91"/>
        <v>0</v>
      </c>
      <c r="Y698" s="276"/>
      <c r="Z698" s="276"/>
      <c r="AB698" s="278" t="str">
        <f t="shared" si="92"/>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3">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94">IF(AND(C699="Smelter not listed",OR(LEN(D699)=0,LEN(E699)=0)),1,0)</f>
        <v>0</v>
      </c>
      <c r="Y699" s="276"/>
      <c r="Z699" s="276"/>
      <c r="AB699" s="278" t="str">
        <f t="shared" ref="AB699" si="95">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96">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97">IF(AND(C700="Smelter not listed",OR(LEN(D700)=0,LEN(E700)=0)),1,0)</f>
        <v>0</v>
      </c>
      <c r="Y700" s="276"/>
      <c r="Z700" s="276"/>
      <c r="AB700" s="278" t="str">
        <f t="shared" ref="AB700:AB731" si="98">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96"/>
        <v/>
      </c>
      <c r="T701" s="225" t="str">
        <f ca="1">IF(B701="","",IF(ISERROR(MATCH($J701,SorP!$B$1:$B$6230,0)),"",INDIRECT("'SorP'!$A$"&amp;MATCH($J701,SorP!$B$1:$B$6230,0))))</f>
        <v/>
      </c>
      <c r="U701" s="241"/>
      <c r="V701" s="275" t="e">
        <f>IF(C701="",NA(),MATCH($B701&amp;$C701,'Smelter Look-up'!$J:$J,0))</f>
        <v>#N/A</v>
      </c>
      <c r="W701" s="276"/>
      <c r="X701" s="276">
        <f t="shared" ca="1" si="97"/>
        <v>0</v>
      </c>
      <c r="Y701" s="276"/>
      <c r="Z701" s="276"/>
      <c r="AB701" s="278" t="str">
        <f t="shared" si="98"/>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96"/>
        <v/>
      </c>
      <c r="T702" s="225" t="str">
        <f ca="1">IF(B702="","",IF(ISERROR(MATCH($J702,SorP!$B$1:$B$6230,0)),"",INDIRECT("'SorP'!$A$"&amp;MATCH($J702,SorP!$B$1:$B$6230,0))))</f>
        <v/>
      </c>
      <c r="U702" s="241"/>
      <c r="V702" s="275" t="e">
        <f>IF(C702="",NA(),MATCH($B702&amp;$C702,'Smelter Look-up'!$J:$J,0))</f>
        <v>#N/A</v>
      </c>
      <c r="W702" s="276"/>
      <c r="X702" s="276">
        <f t="shared" ca="1" si="97"/>
        <v>0</v>
      </c>
      <c r="Y702" s="276"/>
      <c r="Z702" s="276"/>
      <c r="AB702" s="278" t="str">
        <f t="shared" si="98"/>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96"/>
        <v/>
      </c>
      <c r="T703" s="225" t="str">
        <f ca="1">IF(B703="","",IF(ISERROR(MATCH($J703,SorP!$B$1:$B$6230,0)),"",INDIRECT("'SorP'!$A$"&amp;MATCH($J703,SorP!$B$1:$B$6230,0))))</f>
        <v/>
      </c>
      <c r="U703" s="241"/>
      <c r="V703" s="275" t="e">
        <f>IF(C703="",NA(),MATCH($B703&amp;$C703,'Smelter Look-up'!$J:$J,0))</f>
        <v>#N/A</v>
      </c>
      <c r="W703" s="276"/>
      <c r="X703" s="276">
        <f t="shared" ca="1" si="97"/>
        <v>0</v>
      </c>
      <c r="Y703" s="276"/>
      <c r="Z703" s="276"/>
      <c r="AB703" s="278" t="str">
        <f t="shared" si="98"/>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96"/>
        <v/>
      </c>
      <c r="T704" s="225" t="str">
        <f ca="1">IF(B704="","",IF(ISERROR(MATCH($J704,SorP!$B$1:$B$6230,0)),"",INDIRECT("'SorP'!$A$"&amp;MATCH($J704,SorP!$B$1:$B$6230,0))))</f>
        <v/>
      </c>
      <c r="U704" s="241"/>
      <c r="V704" s="275" t="e">
        <f>IF(C704="",NA(),MATCH($B704&amp;$C704,'Smelter Look-up'!$J:$J,0))</f>
        <v>#N/A</v>
      </c>
      <c r="W704" s="276"/>
      <c r="X704" s="276">
        <f t="shared" ca="1" si="97"/>
        <v>0</v>
      </c>
      <c r="Y704" s="276"/>
      <c r="Z704" s="276"/>
      <c r="AB704" s="278" t="str">
        <f t="shared" si="98"/>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96"/>
        <v/>
      </c>
      <c r="T705" s="225" t="str">
        <f ca="1">IF(B705="","",IF(ISERROR(MATCH($J705,SorP!$B$1:$B$6230,0)),"",INDIRECT("'SorP'!$A$"&amp;MATCH($J705,SorP!$B$1:$B$6230,0))))</f>
        <v/>
      </c>
      <c r="U705" s="241"/>
      <c r="V705" s="275" t="e">
        <f>IF(C705="",NA(),MATCH($B705&amp;$C705,'Smelter Look-up'!$J:$J,0))</f>
        <v>#N/A</v>
      </c>
      <c r="W705" s="276"/>
      <c r="X705" s="276">
        <f t="shared" ca="1" si="97"/>
        <v>0</v>
      </c>
      <c r="Y705" s="276"/>
      <c r="Z705" s="276"/>
      <c r="AB705" s="278" t="str">
        <f t="shared" si="98"/>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96"/>
        <v/>
      </c>
      <c r="T706" s="225" t="str">
        <f ca="1">IF(B706="","",IF(ISERROR(MATCH($J706,SorP!$B$1:$B$6230,0)),"",INDIRECT("'SorP'!$A$"&amp;MATCH($J706,SorP!$B$1:$B$6230,0))))</f>
        <v/>
      </c>
      <c r="U706" s="241"/>
      <c r="V706" s="275" t="e">
        <f>IF(C706="",NA(),MATCH($B706&amp;$C706,'Smelter Look-up'!$J:$J,0))</f>
        <v>#N/A</v>
      </c>
      <c r="W706" s="276"/>
      <c r="X706" s="276">
        <f t="shared" ca="1" si="97"/>
        <v>0</v>
      </c>
      <c r="Y706" s="276"/>
      <c r="Z706" s="276"/>
      <c r="AB706" s="278" t="str">
        <f t="shared" si="98"/>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96"/>
        <v/>
      </c>
      <c r="T707" s="225" t="str">
        <f ca="1">IF(B707="","",IF(ISERROR(MATCH($J707,SorP!$B$1:$B$6230,0)),"",INDIRECT("'SorP'!$A$"&amp;MATCH($J707,SorP!$B$1:$B$6230,0))))</f>
        <v/>
      </c>
      <c r="U707" s="241"/>
      <c r="V707" s="275" t="e">
        <f>IF(C707="",NA(),MATCH($B707&amp;$C707,'Smelter Look-up'!$J:$J,0))</f>
        <v>#N/A</v>
      </c>
      <c r="W707" s="276"/>
      <c r="X707" s="276">
        <f t="shared" ca="1" si="97"/>
        <v>0</v>
      </c>
      <c r="Y707" s="276"/>
      <c r="Z707" s="276"/>
      <c r="AB707" s="278" t="str">
        <f t="shared" si="98"/>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96"/>
        <v/>
      </c>
      <c r="T708" s="225" t="str">
        <f ca="1">IF(B708="","",IF(ISERROR(MATCH($J708,SorP!$B$1:$B$6230,0)),"",INDIRECT("'SorP'!$A$"&amp;MATCH($J708,SorP!$B$1:$B$6230,0))))</f>
        <v/>
      </c>
      <c r="U708" s="241"/>
      <c r="V708" s="275" t="e">
        <f>IF(C708="",NA(),MATCH($B708&amp;$C708,'Smelter Look-up'!$J:$J,0))</f>
        <v>#N/A</v>
      </c>
      <c r="W708" s="276"/>
      <c r="X708" s="276">
        <f t="shared" ca="1" si="97"/>
        <v>0</v>
      </c>
      <c r="Y708" s="276"/>
      <c r="Z708" s="276"/>
      <c r="AB708" s="278" t="str">
        <f t="shared" si="98"/>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96"/>
        <v/>
      </c>
      <c r="T709" s="225" t="str">
        <f ca="1">IF(B709="","",IF(ISERROR(MATCH($J709,SorP!$B$1:$B$6230,0)),"",INDIRECT("'SorP'!$A$"&amp;MATCH($J709,SorP!$B$1:$B$6230,0))))</f>
        <v/>
      </c>
      <c r="U709" s="241"/>
      <c r="V709" s="275" t="e">
        <f>IF(C709="",NA(),MATCH($B709&amp;$C709,'Smelter Look-up'!$J:$J,0))</f>
        <v>#N/A</v>
      </c>
      <c r="W709" s="276"/>
      <c r="X709" s="276">
        <f t="shared" ca="1" si="97"/>
        <v>0</v>
      </c>
      <c r="Y709" s="276"/>
      <c r="Z709" s="276"/>
      <c r="AB709" s="278" t="str">
        <f t="shared" si="98"/>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96"/>
        <v/>
      </c>
      <c r="T710" s="225" t="str">
        <f ca="1">IF(B710="","",IF(ISERROR(MATCH($J710,SorP!$B$1:$B$6230,0)),"",INDIRECT("'SorP'!$A$"&amp;MATCH($J710,SorP!$B$1:$B$6230,0))))</f>
        <v/>
      </c>
      <c r="U710" s="241"/>
      <c r="V710" s="275" t="e">
        <f>IF(C710="",NA(),MATCH($B710&amp;$C710,'Smelter Look-up'!$J:$J,0))</f>
        <v>#N/A</v>
      </c>
      <c r="W710" s="276"/>
      <c r="X710" s="276">
        <f t="shared" ca="1" si="97"/>
        <v>0</v>
      </c>
      <c r="Y710" s="276"/>
      <c r="Z710" s="276"/>
      <c r="AB710" s="278" t="str">
        <f t="shared" si="98"/>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96"/>
        <v/>
      </c>
      <c r="T711" s="225" t="str">
        <f ca="1">IF(B711="","",IF(ISERROR(MATCH($J711,SorP!$B$1:$B$6230,0)),"",INDIRECT("'SorP'!$A$"&amp;MATCH($J711,SorP!$B$1:$B$6230,0))))</f>
        <v/>
      </c>
      <c r="U711" s="241"/>
      <c r="V711" s="275" t="e">
        <f>IF(C711="",NA(),MATCH($B711&amp;$C711,'Smelter Look-up'!$J:$J,0))</f>
        <v>#N/A</v>
      </c>
      <c r="W711" s="276"/>
      <c r="X711" s="276">
        <f t="shared" ca="1" si="97"/>
        <v>0</v>
      </c>
      <c r="Y711" s="276"/>
      <c r="Z711" s="276"/>
      <c r="AB711" s="278" t="str">
        <f t="shared" si="98"/>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96"/>
        <v/>
      </c>
      <c r="T712" s="225" t="str">
        <f ca="1">IF(B712="","",IF(ISERROR(MATCH($J712,SorP!$B$1:$B$6230,0)),"",INDIRECT("'SorP'!$A$"&amp;MATCH($J712,SorP!$B$1:$B$6230,0))))</f>
        <v/>
      </c>
      <c r="U712" s="241"/>
      <c r="V712" s="275" t="e">
        <f>IF(C712="",NA(),MATCH($B712&amp;$C712,'Smelter Look-up'!$J:$J,0))</f>
        <v>#N/A</v>
      </c>
      <c r="W712" s="276"/>
      <c r="X712" s="276">
        <f t="shared" ca="1" si="97"/>
        <v>0</v>
      </c>
      <c r="Y712" s="276"/>
      <c r="Z712" s="276"/>
      <c r="AB712" s="278" t="str">
        <f t="shared" si="98"/>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96"/>
        <v/>
      </c>
      <c r="T713" s="225" t="str">
        <f ca="1">IF(B713="","",IF(ISERROR(MATCH($J713,SorP!$B$1:$B$6230,0)),"",INDIRECT("'SorP'!$A$"&amp;MATCH($J713,SorP!$B$1:$B$6230,0))))</f>
        <v/>
      </c>
      <c r="U713" s="241"/>
      <c r="V713" s="275" t="e">
        <f>IF(C713="",NA(),MATCH($B713&amp;$C713,'Smelter Look-up'!$J:$J,0))</f>
        <v>#N/A</v>
      </c>
      <c r="W713" s="276"/>
      <c r="X713" s="276">
        <f t="shared" ca="1" si="97"/>
        <v>0</v>
      </c>
      <c r="Y713" s="276"/>
      <c r="Z713" s="276"/>
      <c r="AB713" s="278" t="str">
        <f t="shared" si="98"/>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96"/>
        <v/>
      </c>
      <c r="T714" s="225" t="str">
        <f ca="1">IF(B714="","",IF(ISERROR(MATCH($J714,SorP!$B$1:$B$6230,0)),"",INDIRECT("'SorP'!$A$"&amp;MATCH($J714,SorP!$B$1:$B$6230,0))))</f>
        <v/>
      </c>
      <c r="U714" s="241"/>
      <c r="V714" s="275" t="e">
        <f>IF(C714="",NA(),MATCH($B714&amp;$C714,'Smelter Look-up'!$J:$J,0))</f>
        <v>#N/A</v>
      </c>
      <c r="W714" s="276"/>
      <c r="X714" s="276">
        <f t="shared" ca="1" si="97"/>
        <v>0</v>
      </c>
      <c r="Y714" s="276"/>
      <c r="Z714" s="276"/>
      <c r="AB714" s="278" t="str">
        <f t="shared" si="98"/>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96"/>
        <v/>
      </c>
      <c r="T715" s="225" t="str">
        <f ca="1">IF(B715="","",IF(ISERROR(MATCH($J715,SorP!$B$1:$B$6230,0)),"",INDIRECT("'SorP'!$A$"&amp;MATCH($J715,SorP!$B$1:$B$6230,0))))</f>
        <v/>
      </c>
      <c r="U715" s="241"/>
      <c r="V715" s="275" t="e">
        <f>IF(C715="",NA(),MATCH($B715&amp;$C715,'Smelter Look-up'!$J:$J,0))</f>
        <v>#N/A</v>
      </c>
      <c r="W715" s="276"/>
      <c r="X715" s="276">
        <f t="shared" ca="1" si="97"/>
        <v>0</v>
      </c>
      <c r="Y715" s="276"/>
      <c r="Z715" s="276"/>
      <c r="AB715" s="278" t="str">
        <f t="shared" si="98"/>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96"/>
        <v/>
      </c>
      <c r="T716" s="225" t="str">
        <f ca="1">IF(B716="","",IF(ISERROR(MATCH($J716,SorP!$B$1:$B$6230,0)),"",INDIRECT("'SorP'!$A$"&amp;MATCH($J716,SorP!$B$1:$B$6230,0))))</f>
        <v/>
      </c>
      <c r="U716" s="241"/>
      <c r="V716" s="275" t="e">
        <f>IF(C716="",NA(),MATCH($B716&amp;$C716,'Smelter Look-up'!$J:$J,0))</f>
        <v>#N/A</v>
      </c>
      <c r="W716" s="276"/>
      <c r="X716" s="276">
        <f t="shared" ca="1" si="97"/>
        <v>0</v>
      </c>
      <c r="Y716" s="276"/>
      <c r="Z716" s="276"/>
      <c r="AB716" s="278" t="str">
        <f t="shared" si="98"/>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96"/>
        <v/>
      </c>
      <c r="T717" s="225" t="str">
        <f ca="1">IF(B717="","",IF(ISERROR(MATCH($J717,SorP!$B$1:$B$6230,0)),"",INDIRECT("'SorP'!$A$"&amp;MATCH($J717,SorP!$B$1:$B$6230,0))))</f>
        <v/>
      </c>
      <c r="U717" s="241"/>
      <c r="V717" s="275" t="e">
        <f>IF(C717="",NA(),MATCH($B717&amp;$C717,'Smelter Look-up'!$J:$J,0))</f>
        <v>#N/A</v>
      </c>
      <c r="W717" s="276"/>
      <c r="X717" s="276">
        <f t="shared" ca="1" si="97"/>
        <v>0</v>
      </c>
      <c r="Y717" s="276"/>
      <c r="Z717" s="276"/>
      <c r="AB717" s="278" t="str">
        <f t="shared" si="98"/>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96"/>
        <v/>
      </c>
      <c r="T718" s="225" t="str">
        <f ca="1">IF(B718="","",IF(ISERROR(MATCH($J718,SorP!$B$1:$B$6230,0)),"",INDIRECT("'SorP'!$A$"&amp;MATCH($J718,SorP!$B$1:$B$6230,0))))</f>
        <v/>
      </c>
      <c r="U718" s="241"/>
      <c r="V718" s="275" t="e">
        <f>IF(C718="",NA(),MATCH($B718&amp;$C718,'Smelter Look-up'!$J:$J,0))</f>
        <v>#N/A</v>
      </c>
      <c r="W718" s="276"/>
      <c r="X718" s="276">
        <f t="shared" ca="1" si="97"/>
        <v>0</v>
      </c>
      <c r="Y718" s="276"/>
      <c r="Z718" s="276"/>
      <c r="AB718" s="278" t="str">
        <f t="shared" si="98"/>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96"/>
        <v/>
      </c>
      <c r="T719" s="225" t="str">
        <f ca="1">IF(B719="","",IF(ISERROR(MATCH($J719,SorP!$B$1:$B$6230,0)),"",INDIRECT("'SorP'!$A$"&amp;MATCH($J719,SorP!$B$1:$B$6230,0))))</f>
        <v/>
      </c>
      <c r="U719" s="241"/>
      <c r="V719" s="275" t="e">
        <f>IF(C719="",NA(),MATCH($B719&amp;$C719,'Smelter Look-up'!$J:$J,0))</f>
        <v>#N/A</v>
      </c>
      <c r="W719" s="276"/>
      <c r="X719" s="276">
        <f t="shared" ca="1" si="97"/>
        <v>0</v>
      </c>
      <c r="Y719" s="276"/>
      <c r="Z719" s="276"/>
      <c r="AB719" s="278" t="str">
        <f t="shared" si="98"/>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96"/>
        <v/>
      </c>
      <c r="T720" s="225" t="str">
        <f ca="1">IF(B720="","",IF(ISERROR(MATCH($J720,SorP!$B$1:$B$6230,0)),"",INDIRECT("'SorP'!$A$"&amp;MATCH($J720,SorP!$B$1:$B$6230,0))))</f>
        <v/>
      </c>
      <c r="U720" s="241"/>
      <c r="V720" s="275" t="e">
        <f>IF(C720="",NA(),MATCH($B720&amp;$C720,'Smelter Look-up'!$J:$J,0))</f>
        <v>#N/A</v>
      </c>
      <c r="W720" s="276"/>
      <c r="X720" s="276">
        <f t="shared" ca="1" si="97"/>
        <v>0</v>
      </c>
      <c r="Y720" s="276"/>
      <c r="Z720" s="276"/>
      <c r="AB720" s="278" t="str">
        <f t="shared" si="98"/>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96"/>
        <v/>
      </c>
      <c r="T721" s="225" t="str">
        <f ca="1">IF(B721="","",IF(ISERROR(MATCH($J721,SorP!$B$1:$B$6230,0)),"",INDIRECT("'SorP'!$A$"&amp;MATCH($J721,SorP!$B$1:$B$6230,0))))</f>
        <v/>
      </c>
      <c r="U721" s="241"/>
      <c r="V721" s="275" t="e">
        <f>IF(C721="",NA(),MATCH($B721&amp;$C721,'Smelter Look-up'!$J:$J,0))</f>
        <v>#N/A</v>
      </c>
      <c r="W721" s="276"/>
      <c r="X721" s="276">
        <f t="shared" ca="1" si="97"/>
        <v>0</v>
      </c>
      <c r="Y721" s="276"/>
      <c r="Z721" s="276"/>
      <c r="AB721" s="278" t="str">
        <f t="shared" si="98"/>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96"/>
        <v/>
      </c>
      <c r="T722" s="225" t="str">
        <f ca="1">IF(B722="","",IF(ISERROR(MATCH($J722,SorP!$B$1:$B$6230,0)),"",INDIRECT("'SorP'!$A$"&amp;MATCH($J722,SorP!$B$1:$B$6230,0))))</f>
        <v/>
      </c>
      <c r="U722" s="241"/>
      <c r="V722" s="275" t="e">
        <f>IF(C722="",NA(),MATCH($B722&amp;$C722,'Smelter Look-up'!$J:$J,0))</f>
        <v>#N/A</v>
      </c>
      <c r="W722" s="276"/>
      <c r="X722" s="276">
        <f t="shared" ca="1" si="97"/>
        <v>0</v>
      </c>
      <c r="Y722" s="276"/>
      <c r="Z722" s="276"/>
      <c r="AB722" s="278" t="str">
        <f t="shared" si="98"/>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96"/>
        <v/>
      </c>
      <c r="T723" s="225" t="str">
        <f ca="1">IF(B723="","",IF(ISERROR(MATCH($J723,SorP!$B$1:$B$6230,0)),"",INDIRECT("'SorP'!$A$"&amp;MATCH($J723,SorP!$B$1:$B$6230,0))))</f>
        <v/>
      </c>
      <c r="U723" s="241"/>
      <c r="V723" s="275" t="e">
        <f>IF(C723="",NA(),MATCH($B723&amp;$C723,'Smelter Look-up'!$J:$J,0))</f>
        <v>#N/A</v>
      </c>
      <c r="W723" s="276"/>
      <c r="X723" s="276">
        <f t="shared" ca="1" si="97"/>
        <v>0</v>
      </c>
      <c r="Y723" s="276"/>
      <c r="Z723" s="276"/>
      <c r="AB723" s="278" t="str">
        <f t="shared" si="98"/>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96"/>
        <v/>
      </c>
      <c r="T724" s="225" t="str">
        <f ca="1">IF(B724="","",IF(ISERROR(MATCH($J724,SorP!$B$1:$B$6230,0)),"",INDIRECT("'SorP'!$A$"&amp;MATCH($J724,SorP!$B$1:$B$6230,0))))</f>
        <v/>
      </c>
      <c r="U724" s="241"/>
      <c r="V724" s="275" t="e">
        <f>IF(C724="",NA(),MATCH($B724&amp;$C724,'Smelter Look-up'!$J:$J,0))</f>
        <v>#N/A</v>
      </c>
      <c r="W724" s="276"/>
      <c r="X724" s="276">
        <f t="shared" ca="1" si="97"/>
        <v>0</v>
      </c>
      <c r="Y724" s="276"/>
      <c r="Z724" s="276"/>
      <c r="AB724" s="278" t="str">
        <f t="shared" si="98"/>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96"/>
        <v/>
      </c>
      <c r="T725" s="225" t="str">
        <f ca="1">IF(B725="","",IF(ISERROR(MATCH($J725,SorP!$B$1:$B$6230,0)),"",INDIRECT("'SorP'!$A$"&amp;MATCH($J725,SorP!$B$1:$B$6230,0))))</f>
        <v/>
      </c>
      <c r="U725" s="241"/>
      <c r="V725" s="275" t="e">
        <f>IF(C725="",NA(),MATCH($B725&amp;$C725,'Smelter Look-up'!$J:$J,0))</f>
        <v>#N/A</v>
      </c>
      <c r="W725" s="276"/>
      <c r="X725" s="276">
        <f t="shared" ca="1" si="97"/>
        <v>0</v>
      </c>
      <c r="Y725" s="276"/>
      <c r="Z725" s="276"/>
      <c r="AB725" s="278" t="str">
        <f t="shared" si="98"/>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96"/>
        <v/>
      </c>
      <c r="T726" s="225" t="str">
        <f ca="1">IF(B726="","",IF(ISERROR(MATCH($J726,SorP!$B$1:$B$6230,0)),"",INDIRECT("'SorP'!$A$"&amp;MATCH($J726,SorP!$B$1:$B$6230,0))))</f>
        <v/>
      </c>
      <c r="U726" s="241"/>
      <c r="V726" s="275" t="e">
        <f>IF(C726="",NA(),MATCH($B726&amp;$C726,'Smelter Look-up'!$J:$J,0))</f>
        <v>#N/A</v>
      </c>
      <c r="W726" s="276"/>
      <c r="X726" s="276">
        <f t="shared" ca="1" si="97"/>
        <v>0</v>
      </c>
      <c r="Y726" s="276"/>
      <c r="Z726" s="276"/>
      <c r="AB726" s="278" t="str">
        <f t="shared" si="98"/>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96"/>
        <v/>
      </c>
      <c r="T727" s="225" t="str">
        <f ca="1">IF(B727="","",IF(ISERROR(MATCH($J727,SorP!$B$1:$B$6230,0)),"",INDIRECT("'SorP'!$A$"&amp;MATCH($J727,SorP!$B$1:$B$6230,0))))</f>
        <v/>
      </c>
      <c r="U727" s="241"/>
      <c r="V727" s="275" t="e">
        <f>IF(C727="",NA(),MATCH($B727&amp;$C727,'Smelter Look-up'!$J:$J,0))</f>
        <v>#N/A</v>
      </c>
      <c r="W727" s="276"/>
      <c r="X727" s="276">
        <f t="shared" ca="1" si="97"/>
        <v>0</v>
      </c>
      <c r="Y727" s="276"/>
      <c r="Z727" s="276"/>
      <c r="AB727" s="278" t="str">
        <f t="shared" si="98"/>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96"/>
        <v/>
      </c>
      <c r="T728" s="225" t="str">
        <f ca="1">IF(B728="","",IF(ISERROR(MATCH($J728,SorP!$B$1:$B$6230,0)),"",INDIRECT("'SorP'!$A$"&amp;MATCH($J728,SorP!$B$1:$B$6230,0))))</f>
        <v/>
      </c>
      <c r="U728" s="241"/>
      <c r="V728" s="275" t="e">
        <f>IF(C728="",NA(),MATCH($B728&amp;$C728,'Smelter Look-up'!$J:$J,0))</f>
        <v>#N/A</v>
      </c>
      <c r="W728" s="276"/>
      <c r="X728" s="276">
        <f t="shared" ca="1" si="97"/>
        <v>0</v>
      </c>
      <c r="Y728" s="276"/>
      <c r="Z728" s="276"/>
      <c r="AB728" s="278" t="str">
        <f t="shared" si="98"/>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96"/>
        <v/>
      </c>
      <c r="T729" s="225" t="str">
        <f ca="1">IF(B729="","",IF(ISERROR(MATCH($J729,SorP!$B$1:$B$6230,0)),"",INDIRECT("'SorP'!$A$"&amp;MATCH($J729,SorP!$B$1:$B$6230,0))))</f>
        <v/>
      </c>
      <c r="U729" s="241"/>
      <c r="V729" s="275" t="e">
        <f>IF(C729="",NA(),MATCH($B729&amp;$C729,'Smelter Look-up'!$J:$J,0))</f>
        <v>#N/A</v>
      </c>
      <c r="W729" s="276"/>
      <c r="X729" s="276">
        <f t="shared" ca="1" si="97"/>
        <v>0</v>
      </c>
      <c r="Y729" s="276"/>
      <c r="Z729" s="276"/>
      <c r="AB729" s="278" t="str">
        <f t="shared" si="98"/>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96"/>
        <v/>
      </c>
      <c r="T730" s="225" t="str">
        <f ca="1">IF(B730="","",IF(ISERROR(MATCH($J730,SorP!$B$1:$B$6230,0)),"",INDIRECT("'SorP'!$A$"&amp;MATCH($J730,SorP!$B$1:$B$6230,0))))</f>
        <v/>
      </c>
      <c r="U730" s="241"/>
      <c r="V730" s="275" t="e">
        <f>IF(C730="",NA(),MATCH($B730&amp;$C730,'Smelter Look-up'!$J:$J,0))</f>
        <v>#N/A</v>
      </c>
      <c r="W730" s="276"/>
      <c r="X730" s="276">
        <f t="shared" ca="1" si="97"/>
        <v>0</v>
      </c>
      <c r="Y730" s="276"/>
      <c r="Z730" s="276"/>
      <c r="AB730" s="278" t="str">
        <f t="shared" si="98"/>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96"/>
        <v/>
      </c>
      <c r="T731" s="225" t="str">
        <f ca="1">IF(B731="","",IF(ISERROR(MATCH($J731,SorP!$B$1:$B$6230,0)),"",INDIRECT("'SorP'!$A$"&amp;MATCH($J731,SorP!$B$1:$B$6230,0))))</f>
        <v/>
      </c>
      <c r="U731" s="241"/>
      <c r="V731" s="275" t="e">
        <f>IF(C731="",NA(),MATCH($B731&amp;$C731,'Smelter Look-up'!$J:$J,0))</f>
        <v>#N/A</v>
      </c>
      <c r="W731" s="276"/>
      <c r="X731" s="276">
        <f t="shared" ca="1" si="97"/>
        <v>0</v>
      </c>
      <c r="Y731" s="276"/>
      <c r="Z731" s="276"/>
      <c r="AB731" s="278" t="str">
        <f t="shared" si="98"/>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99">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0">IF(AND(C732="Smelter not listed",OR(LEN(D732)=0,LEN(E732)=0)),1,0)</f>
        <v>0</v>
      </c>
      <c r="Y732" s="276"/>
      <c r="Z732" s="276"/>
      <c r="AB732" s="278" t="str">
        <f t="shared" ref="AB732:AB762" si="101">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99"/>
        <v/>
      </c>
      <c r="T733" s="225" t="str">
        <f ca="1">IF(B733="","",IF(ISERROR(MATCH($J733,SorP!$B$1:$B$6230,0)),"",INDIRECT("'SorP'!$A$"&amp;MATCH($J733,SorP!$B$1:$B$6230,0))))</f>
        <v/>
      </c>
      <c r="U733" s="241"/>
      <c r="V733" s="275" t="e">
        <f>IF(C733="",NA(),MATCH($B733&amp;$C733,'Smelter Look-up'!$J:$J,0))</f>
        <v>#N/A</v>
      </c>
      <c r="W733" s="276"/>
      <c r="X733" s="276">
        <f t="shared" ca="1" si="100"/>
        <v>0</v>
      </c>
      <c r="Y733" s="276"/>
      <c r="Z733" s="276"/>
      <c r="AB733" s="278" t="str">
        <f t="shared" si="101"/>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99"/>
        <v/>
      </c>
      <c r="T734" s="225" t="str">
        <f ca="1">IF(B734="","",IF(ISERROR(MATCH($J734,SorP!$B$1:$B$6230,0)),"",INDIRECT("'SorP'!$A$"&amp;MATCH($J734,SorP!$B$1:$B$6230,0))))</f>
        <v/>
      </c>
      <c r="U734" s="241"/>
      <c r="V734" s="275" t="e">
        <f>IF(C734="",NA(),MATCH($B734&amp;$C734,'Smelter Look-up'!$J:$J,0))</f>
        <v>#N/A</v>
      </c>
      <c r="W734" s="276"/>
      <c r="X734" s="276">
        <f t="shared" ca="1" si="100"/>
        <v>0</v>
      </c>
      <c r="Y734" s="276"/>
      <c r="Z734" s="276"/>
      <c r="AB734" s="278" t="str">
        <f t="shared" si="101"/>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99"/>
        <v/>
      </c>
      <c r="T735" s="225" t="str">
        <f ca="1">IF(B735="","",IF(ISERROR(MATCH($J735,SorP!$B$1:$B$6230,0)),"",INDIRECT("'SorP'!$A$"&amp;MATCH($J735,SorP!$B$1:$B$6230,0))))</f>
        <v/>
      </c>
      <c r="U735" s="241"/>
      <c r="V735" s="275" t="e">
        <f>IF(C735="",NA(),MATCH($B735&amp;$C735,'Smelter Look-up'!$J:$J,0))</f>
        <v>#N/A</v>
      </c>
      <c r="W735" s="276"/>
      <c r="X735" s="276">
        <f t="shared" ca="1" si="100"/>
        <v>0</v>
      </c>
      <c r="Y735" s="276"/>
      <c r="Z735" s="276"/>
      <c r="AB735" s="278" t="str">
        <f t="shared" si="101"/>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99"/>
        <v/>
      </c>
      <c r="T736" s="225" t="str">
        <f ca="1">IF(B736="","",IF(ISERROR(MATCH($J736,SorP!$B$1:$B$6230,0)),"",INDIRECT("'SorP'!$A$"&amp;MATCH($J736,SorP!$B$1:$B$6230,0))))</f>
        <v/>
      </c>
      <c r="U736" s="241"/>
      <c r="V736" s="275" t="e">
        <f>IF(C736="",NA(),MATCH($B736&amp;$C736,'Smelter Look-up'!$J:$J,0))</f>
        <v>#N/A</v>
      </c>
      <c r="W736" s="276"/>
      <c r="X736" s="276">
        <f t="shared" ca="1" si="100"/>
        <v>0</v>
      </c>
      <c r="Y736" s="276"/>
      <c r="Z736" s="276"/>
      <c r="AB736" s="278" t="str">
        <f t="shared" si="101"/>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99"/>
        <v/>
      </c>
      <c r="T737" s="225" t="str">
        <f ca="1">IF(B737="","",IF(ISERROR(MATCH($J737,SorP!$B$1:$B$6230,0)),"",INDIRECT("'SorP'!$A$"&amp;MATCH($J737,SorP!$B$1:$B$6230,0))))</f>
        <v/>
      </c>
      <c r="U737" s="241"/>
      <c r="V737" s="275" t="e">
        <f>IF(C737="",NA(),MATCH($B737&amp;$C737,'Smelter Look-up'!$J:$J,0))</f>
        <v>#N/A</v>
      </c>
      <c r="W737" s="276"/>
      <c r="X737" s="276">
        <f t="shared" ca="1" si="100"/>
        <v>0</v>
      </c>
      <c r="Y737" s="276"/>
      <c r="Z737" s="276"/>
      <c r="AB737" s="278" t="str">
        <f t="shared" si="101"/>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99"/>
        <v/>
      </c>
      <c r="T738" s="225" t="str">
        <f ca="1">IF(B738="","",IF(ISERROR(MATCH($J738,SorP!$B$1:$B$6230,0)),"",INDIRECT("'SorP'!$A$"&amp;MATCH($J738,SorP!$B$1:$B$6230,0))))</f>
        <v/>
      </c>
      <c r="U738" s="241"/>
      <c r="V738" s="275" t="e">
        <f>IF(C738="",NA(),MATCH($B738&amp;$C738,'Smelter Look-up'!$J:$J,0))</f>
        <v>#N/A</v>
      </c>
      <c r="W738" s="276"/>
      <c r="X738" s="276">
        <f t="shared" ca="1" si="100"/>
        <v>0</v>
      </c>
      <c r="Y738" s="276"/>
      <c r="Z738" s="276"/>
      <c r="AB738" s="278" t="str">
        <f t="shared" si="101"/>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99"/>
        <v/>
      </c>
      <c r="T739" s="225" t="str">
        <f ca="1">IF(B739="","",IF(ISERROR(MATCH($J739,SorP!$B$1:$B$6230,0)),"",INDIRECT("'SorP'!$A$"&amp;MATCH($J739,SorP!$B$1:$B$6230,0))))</f>
        <v/>
      </c>
      <c r="U739" s="241"/>
      <c r="V739" s="275" t="e">
        <f>IF(C739="",NA(),MATCH($B739&amp;$C739,'Smelter Look-up'!$J:$J,0))</f>
        <v>#N/A</v>
      </c>
      <c r="W739" s="276"/>
      <c r="X739" s="276">
        <f t="shared" ca="1" si="100"/>
        <v>0</v>
      </c>
      <c r="Y739" s="276"/>
      <c r="Z739" s="276"/>
      <c r="AB739" s="278" t="str">
        <f t="shared" si="101"/>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99"/>
        <v/>
      </c>
      <c r="T740" s="225" t="str">
        <f ca="1">IF(B740="","",IF(ISERROR(MATCH($J740,SorP!$B$1:$B$6230,0)),"",INDIRECT("'SorP'!$A$"&amp;MATCH($J740,SorP!$B$1:$B$6230,0))))</f>
        <v/>
      </c>
      <c r="U740" s="241"/>
      <c r="V740" s="275" t="e">
        <f>IF(C740="",NA(),MATCH($B740&amp;$C740,'Smelter Look-up'!$J:$J,0))</f>
        <v>#N/A</v>
      </c>
      <c r="W740" s="276"/>
      <c r="X740" s="276">
        <f t="shared" ca="1" si="100"/>
        <v>0</v>
      </c>
      <c r="Y740" s="276"/>
      <c r="Z740" s="276"/>
      <c r="AB740" s="278" t="str">
        <f t="shared" si="101"/>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99"/>
        <v/>
      </c>
      <c r="T741" s="225" t="str">
        <f ca="1">IF(B741="","",IF(ISERROR(MATCH($J741,SorP!$B$1:$B$6230,0)),"",INDIRECT("'SorP'!$A$"&amp;MATCH($J741,SorP!$B$1:$B$6230,0))))</f>
        <v/>
      </c>
      <c r="U741" s="241"/>
      <c r="V741" s="275" t="e">
        <f>IF(C741="",NA(),MATCH($B741&amp;$C741,'Smelter Look-up'!$J:$J,0))</f>
        <v>#N/A</v>
      </c>
      <c r="W741" s="276"/>
      <c r="X741" s="276">
        <f t="shared" ca="1" si="100"/>
        <v>0</v>
      </c>
      <c r="Y741" s="276"/>
      <c r="Z741" s="276"/>
      <c r="AB741" s="278" t="str">
        <f t="shared" si="101"/>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99"/>
        <v/>
      </c>
      <c r="T742" s="225" t="str">
        <f ca="1">IF(B742="","",IF(ISERROR(MATCH($J742,SorP!$B$1:$B$6230,0)),"",INDIRECT("'SorP'!$A$"&amp;MATCH($J742,SorP!$B$1:$B$6230,0))))</f>
        <v/>
      </c>
      <c r="U742" s="241"/>
      <c r="V742" s="275" t="e">
        <f>IF(C742="",NA(),MATCH($B742&amp;$C742,'Smelter Look-up'!$J:$J,0))</f>
        <v>#N/A</v>
      </c>
      <c r="W742" s="276"/>
      <c r="X742" s="276">
        <f t="shared" ca="1" si="100"/>
        <v>0</v>
      </c>
      <c r="Y742" s="276"/>
      <c r="Z742" s="276"/>
      <c r="AB742" s="278" t="str">
        <f t="shared" si="101"/>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99"/>
        <v/>
      </c>
      <c r="T743" s="225" t="str">
        <f ca="1">IF(B743="","",IF(ISERROR(MATCH($J743,SorP!$B$1:$B$6230,0)),"",INDIRECT("'SorP'!$A$"&amp;MATCH($J743,SorP!$B$1:$B$6230,0))))</f>
        <v/>
      </c>
      <c r="U743" s="241"/>
      <c r="V743" s="275" t="e">
        <f>IF(C743="",NA(),MATCH($B743&amp;$C743,'Smelter Look-up'!$J:$J,0))</f>
        <v>#N/A</v>
      </c>
      <c r="W743" s="276"/>
      <c r="X743" s="276">
        <f t="shared" ca="1" si="100"/>
        <v>0</v>
      </c>
      <c r="Y743" s="276"/>
      <c r="Z743" s="276"/>
      <c r="AB743" s="278" t="str">
        <f t="shared" si="101"/>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99"/>
        <v/>
      </c>
      <c r="T744" s="225" t="str">
        <f ca="1">IF(B744="","",IF(ISERROR(MATCH($J744,SorP!$B$1:$B$6230,0)),"",INDIRECT("'SorP'!$A$"&amp;MATCH($J744,SorP!$B$1:$B$6230,0))))</f>
        <v/>
      </c>
      <c r="U744" s="241"/>
      <c r="V744" s="275" t="e">
        <f>IF(C744="",NA(),MATCH($B744&amp;$C744,'Smelter Look-up'!$J:$J,0))</f>
        <v>#N/A</v>
      </c>
      <c r="W744" s="276"/>
      <c r="X744" s="276">
        <f t="shared" ca="1" si="100"/>
        <v>0</v>
      </c>
      <c r="Y744" s="276"/>
      <c r="Z744" s="276"/>
      <c r="AB744" s="278" t="str">
        <f t="shared" si="101"/>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99"/>
        <v/>
      </c>
      <c r="T745" s="225" t="str">
        <f ca="1">IF(B745="","",IF(ISERROR(MATCH($J745,SorP!$B$1:$B$6230,0)),"",INDIRECT("'SorP'!$A$"&amp;MATCH($J745,SorP!$B$1:$B$6230,0))))</f>
        <v/>
      </c>
      <c r="U745" s="241"/>
      <c r="V745" s="275" t="e">
        <f>IF(C745="",NA(),MATCH($B745&amp;$C745,'Smelter Look-up'!$J:$J,0))</f>
        <v>#N/A</v>
      </c>
      <c r="W745" s="276"/>
      <c r="X745" s="276">
        <f t="shared" ca="1" si="100"/>
        <v>0</v>
      </c>
      <c r="Y745" s="276"/>
      <c r="Z745" s="276"/>
      <c r="AB745" s="278" t="str">
        <f t="shared" si="101"/>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99"/>
        <v/>
      </c>
      <c r="T746" s="225" t="str">
        <f ca="1">IF(B746="","",IF(ISERROR(MATCH($J746,SorP!$B$1:$B$6230,0)),"",INDIRECT("'SorP'!$A$"&amp;MATCH($J746,SorP!$B$1:$B$6230,0))))</f>
        <v/>
      </c>
      <c r="U746" s="241"/>
      <c r="V746" s="275" t="e">
        <f>IF(C746="",NA(),MATCH($B746&amp;$C746,'Smelter Look-up'!$J:$J,0))</f>
        <v>#N/A</v>
      </c>
      <c r="W746" s="276"/>
      <c r="X746" s="276">
        <f t="shared" ca="1" si="100"/>
        <v>0</v>
      </c>
      <c r="Y746" s="276"/>
      <c r="Z746" s="276"/>
      <c r="AB746" s="278" t="str">
        <f t="shared" si="101"/>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99"/>
        <v/>
      </c>
      <c r="T747" s="225" t="str">
        <f ca="1">IF(B747="","",IF(ISERROR(MATCH($J747,SorP!$B$1:$B$6230,0)),"",INDIRECT("'SorP'!$A$"&amp;MATCH($J747,SorP!$B$1:$B$6230,0))))</f>
        <v/>
      </c>
      <c r="U747" s="241"/>
      <c r="V747" s="275" t="e">
        <f>IF(C747="",NA(),MATCH($B747&amp;$C747,'Smelter Look-up'!$J:$J,0))</f>
        <v>#N/A</v>
      </c>
      <c r="W747" s="276"/>
      <c r="X747" s="276">
        <f t="shared" ca="1" si="100"/>
        <v>0</v>
      </c>
      <c r="Y747" s="276"/>
      <c r="Z747" s="276"/>
      <c r="AB747" s="278" t="str">
        <f t="shared" si="101"/>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99"/>
        <v/>
      </c>
      <c r="T748" s="225" t="str">
        <f ca="1">IF(B748="","",IF(ISERROR(MATCH($J748,SorP!$B$1:$B$6230,0)),"",INDIRECT("'SorP'!$A$"&amp;MATCH($J748,SorP!$B$1:$B$6230,0))))</f>
        <v/>
      </c>
      <c r="U748" s="241"/>
      <c r="V748" s="275" t="e">
        <f>IF(C748="",NA(),MATCH($B748&amp;$C748,'Smelter Look-up'!$J:$J,0))</f>
        <v>#N/A</v>
      </c>
      <c r="W748" s="276"/>
      <c r="X748" s="276">
        <f t="shared" ca="1" si="100"/>
        <v>0</v>
      </c>
      <c r="Y748" s="276"/>
      <c r="Z748" s="276"/>
      <c r="AB748" s="278" t="str">
        <f t="shared" si="101"/>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99"/>
        <v/>
      </c>
      <c r="T749" s="225" t="str">
        <f ca="1">IF(B749="","",IF(ISERROR(MATCH($J749,SorP!$B$1:$B$6230,0)),"",INDIRECT("'SorP'!$A$"&amp;MATCH($J749,SorP!$B$1:$B$6230,0))))</f>
        <v/>
      </c>
      <c r="U749" s="241"/>
      <c r="V749" s="275" t="e">
        <f>IF(C749="",NA(),MATCH($B749&amp;$C749,'Smelter Look-up'!$J:$J,0))</f>
        <v>#N/A</v>
      </c>
      <c r="W749" s="276"/>
      <c r="X749" s="276">
        <f t="shared" ca="1" si="100"/>
        <v>0</v>
      </c>
      <c r="Y749" s="276"/>
      <c r="Z749" s="276"/>
      <c r="AB749" s="278" t="str">
        <f t="shared" si="101"/>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99"/>
        <v/>
      </c>
      <c r="T750" s="225" t="str">
        <f ca="1">IF(B750="","",IF(ISERROR(MATCH($J750,SorP!$B$1:$B$6230,0)),"",INDIRECT("'SorP'!$A$"&amp;MATCH($J750,SorP!$B$1:$B$6230,0))))</f>
        <v/>
      </c>
      <c r="U750" s="241"/>
      <c r="V750" s="275" t="e">
        <f>IF(C750="",NA(),MATCH($B750&amp;$C750,'Smelter Look-up'!$J:$J,0))</f>
        <v>#N/A</v>
      </c>
      <c r="W750" s="276"/>
      <c r="X750" s="276">
        <f t="shared" ca="1" si="100"/>
        <v>0</v>
      </c>
      <c r="Y750" s="276"/>
      <c r="Z750" s="276"/>
      <c r="AB750" s="278" t="str">
        <f t="shared" si="101"/>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99"/>
        <v/>
      </c>
      <c r="T751" s="225" t="str">
        <f ca="1">IF(B751="","",IF(ISERROR(MATCH($J751,SorP!$B$1:$B$6230,0)),"",INDIRECT("'SorP'!$A$"&amp;MATCH($J751,SorP!$B$1:$B$6230,0))))</f>
        <v/>
      </c>
      <c r="U751" s="241"/>
      <c r="V751" s="275" t="e">
        <f>IF(C751="",NA(),MATCH($B751&amp;$C751,'Smelter Look-up'!$J:$J,0))</f>
        <v>#N/A</v>
      </c>
      <c r="W751" s="276"/>
      <c r="X751" s="276">
        <f t="shared" ca="1" si="100"/>
        <v>0</v>
      </c>
      <c r="Y751" s="276"/>
      <c r="Z751" s="276"/>
      <c r="AB751" s="278" t="str">
        <f t="shared" si="101"/>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99"/>
        <v/>
      </c>
      <c r="T752" s="225" t="str">
        <f ca="1">IF(B752="","",IF(ISERROR(MATCH($J752,SorP!$B$1:$B$6230,0)),"",INDIRECT("'SorP'!$A$"&amp;MATCH($J752,SorP!$B$1:$B$6230,0))))</f>
        <v/>
      </c>
      <c r="U752" s="241"/>
      <c r="V752" s="275" t="e">
        <f>IF(C752="",NA(),MATCH($B752&amp;$C752,'Smelter Look-up'!$J:$J,0))</f>
        <v>#N/A</v>
      </c>
      <c r="W752" s="276"/>
      <c r="X752" s="276">
        <f t="shared" ca="1" si="100"/>
        <v>0</v>
      </c>
      <c r="Y752" s="276"/>
      <c r="Z752" s="276"/>
      <c r="AB752" s="278" t="str">
        <f t="shared" si="101"/>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99"/>
        <v/>
      </c>
      <c r="T753" s="225" t="str">
        <f ca="1">IF(B753="","",IF(ISERROR(MATCH($J753,SorP!$B$1:$B$6230,0)),"",INDIRECT("'SorP'!$A$"&amp;MATCH($J753,SorP!$B$1:$B$6230,0))))</f>
        <v/>
      </c>
      <c r="U753" s="241"/>
      <c r="V753" s="275" t="e">
        <f>IF(C753="",NA(),MATCH($B753&amp;$C753,'Smelter Look-up'!$J:$J,0))</f>
        <v>#N/A</v>
      </c>
      <c r="W753" s="276"/>
      <c r="X753" s="276">
        <f t="shared" ca="1" si="100"/>
        <v>0</v>
      </c>
      <c r="Y753" s="276"/>
      <c r="Z753" s="276"/>
      <c r="AB753" s="278" t="str">
        <f t="shared" si="101"/>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99"/>
        <v/>
      </c>
      <c r="T754" s="225" t="str">
        <f ca="1">IF(B754="","",IF(ISERROR(MATCH($J754,SorP!$B$1:$B$6230,0)),"",INDIRECT("'SorP'!$A$"&amp;MATCH($J754,SorP!$B$1:$B$6230,0))))</f>
        <v/>
      </c>
      <c r="U754" s="241"/>
      <c r="V754" s="275" t="e">
        <f>IF(C754="",NA(),MATCH($B754&amp;$C754,'Smelter Look-up'!$J:$J,0))</f>
        <v>#N/A</v>
      </c>
      <c r="W754" s="276"/>
      <c r="X754" s="276">
        <f t="shared" ca="1" si="100"/>
        <v>0</v>
      </c>
      <c r="Y754" s="276"/>
      <c r="Z754" s="276"/>
      <c r="AB754" s="278" t="str">
        <f t="shared" si="101"/>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99"/>
        <v/>
      </c>
      <c r="T755" s="225" t="str">
        <f ca="1">IF(B755="","",IF(ISERROR(MATCH($J755,SorP!$B$1:$B$6230,0)),"",INDIRECT("'SorP'!$A$"&amp;MATCH($J755,SorP!$B$1:$B$6230,0))))</f>
        <v/>
      </c>
      <c r="U755" s="241"/>
      <c r="V755" s="275" t="e">
        <f>IF(C755="",NA(),MATCH($B755&amp;$C755,'Smelter Look-up'!$J:$J,0))</f>
        <v>#N/A</v>
      </c>
      <c r="W755" s="276"/>
      <c r="X755" s="276">
        <f t="shared" ca="1" si="100"/>
        <v>0</v>
      </c>
      <c r="Y755" s="276"/>
      <c r="Z755" s="276"/>
      <c r="AB755" s="278" t="str">
        <f t="shared" si="101"/>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99"/>
        <v/>
      </c>
      <c r="T756" s="225" t="str">
        <f ca="1">IF(B756="","",IF(ISERROR(MATCH($J756,SorP!$B$1:$B$6230,0)),"",INDIRECT("'SorP'!$A$"&amp;MATCH($J756,SorP!$B$1:$B$6230,0))))</f>
        <v/>
      </c>
      <c r="U756" s="241"/>
      <c r="V756" s="275" t="e">
        <f>IF(C756="",NA(),MATCH($B756&amp;$C756,'Smelter Look-up'!$J:$J,0))</f>
        <v>#N/A</v>
      </c>
      <c r="W756" s="276"/>
      <c r="X756" s="276">
        <f t="shared" ca="1" si="100"/>
        <v>0</v>
      </c>
      <c r="Y756" s="276"/>
      <c r="Z756" s="276"/>
      <c r="AB756" s="278" t="str">
        <f t="shared" si="101"/>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99"/>
        <v/>
      </c>
      <c r="T757" s="225" t="str">
        <f ca="1">IF(B757="","",IF(ISERROR(MATCH($J757,SorP!$B$1:$B$6230,0)),"",INDIRECT("'SorP'!$A$"&amp;MATCH($J757,SorP!$B$1:$B$6230,0))))</f>
        <v/>
      </c>
      <c r="U757" s="241"/>
      <c r="V757" s="275" t="e">
        <f>IF(C757="",NA(),MATCH($B757&amp;$C757,'Smelter Look-up'!$J:$J,0))</f>
        <v>#N/A</v>
      </c>
      <c r="W757" s="276"/>
      <c r="X757" s="276">
        <f t="shared" ca="1" si="100"/>
        <v>0</v>
      </c>
      <c r="Y757" s="276"/>
      <c r="Z757" s="276"/>
      <c r="AB757" s="278" t="str">
        <f t="shared" si="101"/>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99"/>
        <v/>
      </c>
      <c r="T758" s="225" t="str">
        <f ca="1">IF(B758="","",IF(ISERROR(MATCH($J758,SorP!$B$1:$B$6230,0)),"",INDIRECT("'SorP'!$A$"&amp;MATCH($J758,SorP!$B$1:$B$6230,0))))</f>
        <v/>
      </c>
      <c r="U758" s="241"/>
      <c r="V758" s="275" t="e">
        <f>IF(C758="",NA(),MATCH($B758&amp;$C758,'Smelter Look-up'!$J:$J,0))</f>
        <v>#N/A</v>
      </c>
      <c r="W758" s="276"/>
      <c r="X758" s="276">
        <f t="shared" ca="1" si="100"/>
        <v>0</v>
      </c>
      <c r="Y758" s="276"/>
      <c r="Z758" s="276"/>
      <c r="AB758" s="278" t="str">
        <f t="shared" si="101"/>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99"/>
        <v/>
      </c>
      <c r="T759" s="225" t="str">
        <f ca="1">IF(B759="","",IF(ISERROR(MATCH($J759,SorP!$B$1:$B$6230,0)),"",INDIRECT("'SorP'!$A$"&amp;MATCH($J759,SorP!$B$1:$B$6230,0))))</f>
        <v/>
      </c>
      <c r="U759" s="241"/>
      <c r="V759" s="275" t="e">
        <f>IF(C759="",NA(),MATCH($B759&amp;$C759,'Smelter Look-up'!$J:$J,0))</f>
        <v>#N/A</v>
      </c>
      <c r="W759" s="276"/>
      <c r="X759" s="276">
        <f t="shared" ca="1" si="100"/>
        <v>0</v>
      </c>
      <c r="Y759" s="276"/>
      <c r="Z759" s="276"/>
      <c r="AB759" s="278" t="str">
        <f t="shared" si="101"/>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99"/>
        <v/>
      </c>
      <c r="T760" s="225" t="str">
        <f ca="1">IF(B760="","",IF(ISERROR(MATCH($J760,SorP!$B$1:$B$6230,0)),"",INDIRECT("'SorP'!$A$"&amp;MATCH($J760,SorP!$B$1:$B$6230,0))))</f>
        <v/>
      </c>
      <c r="U760" s="241"/>
      <c r="V760" s="275" t="e">
        <f>IF(C760="",NA(),MATCH($B760&amp;$C760,'Smelter Look-up'!$J:$J,0))</f>
        <v>#N/A</v>
      </c>
      <c r="W760" s="276"/>
      <c r="X760" s="276">
        <f t="shared" ca="1" si="100"/>
        <v>0</v>
      </c>
      <c r="Y760" s="276"/>
      <c r="Z760" s="276"/>
      <c r="AB760" s="278" t="str">
        <f t="shared" si="101"/>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99"/>
        <v/>
      </c>
      <c r="T761" s="225" t="str">
        <f ca="1">IF(B761="","",IF(ISERROR(MATCH($J761,SorP!$B$1:$B$6230,0)),"",INDIRECT("'SorP'!$A$"&amp;MATCH($J761,SorP!$B$1:$B$6230,0))))</f>
        <v/>
      </c>
      <c r="U761" s="241"/>
      <c r="V761" s="275" t="e">
        <f>IF(C761="",NA(),MATCH($B761&amp;$C761,'Smelter Look-up'!$J:$J,0))</f>
        <v>#N/A</v>
      </c>
      <c r="W761" s="276"/>
      <c r="X761" s="276">
        <f t="shared" ca="1" si="100"/>
        <v>0</v>
      </c>
      <c r="Y761" s="276"/>
      <c r="Z761" s="276"/>
      <c r="AB761" s="278" t="str">
        <f t="shared" si="101"/>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99"/>
        <v/>
      </c>
      <c r="T762" s="225" t="str">
        <f ca="1">IF(B762="","",IF(ISERROR(MATCH($J762,SorP!$B$1:$B$6230,0)),"",INDIRECT("'SorP'!$A$"&amp;MATCH($J762,SorP!$B$1:$B$6230,0))))</f>
        <v/>
      </c>
      <c r="U762" s="241"/>
      <c r="V762" s="275" t="e">
        <f>IF(C762="",NA(),MATCH($B762&amp;$C762,'Smelter Look-up'!$J:$J,0))</f>
        <v>#N/A</v>
      </c>
      <c r="W762" s="276"/>
      <c r="X762" s="276">
        <f t="shared" ca="1" si="100"/>
        <v>0</v>
      </c>
      <c r="Y762" s="276"/>
      <c r="Z762" s="276"/>
      <c r="AB762" s="278" t="str">
        <f t="shared" si="101"/>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2">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3">IF(AND(C763="Smelter not listed",OR(LEN(D763)=0,LEN(E763)=0)),1,0)</f>
        <v>0</v>
      </c>
      <c r="Y763" s="276"/>
      <c r="Z763" s="276"/>
      <c r="AB763" s="278" t="str">
        <f t="shared" ref="AB763" si="104">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05">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06">IF(AND(C764="Smelter not listed",OR(LEN(D764)=0,LEN(E764)=0)),1,0)</f>
        <v>0</v>
      </c>
      <c r="Y764" s="276"/>
      <c r="Z764" s="276"/>
      <c r="AB764" s="278" t="str">
        <f t="shared" ref="AB764:AB795" si="107">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05"/>
        <v/>
      </c>
      <c r="T765" s="225" t="str">
        <f ca="1">IF(B765="","",IF(ISERROR(MATCH($J765,SorP!$B$1:$B$6230,0)),"",INDIRECT("'SorP'!$A$"&amp;MATCH($J765,SorP!$B$1:$B$6230,0))))</f>
        <v/>
      </c>
      <c r="U765" s="241"/>
      <c r="V765" s="275" t="e">
        <f>IF(C765="",NA(),MATCH($B765&amp;$C765,'Smelter Look-up'!$J:$J,0))</f>
        <v>#N/A</v>
      </c>
      <c r="W765" s="276"/>
      <c r="X765" s="276">
        <f t="shared" ca="1" si="106"/>
        <v>0</v>
      </c>
      <c r="Y765" s="276"/>
      <c r="Z765" s="276"/>
      <c r="AB765" s="278" t="str">
        <f t="shared" si="107"/>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05"/>
        <v/>
      </c>
      <c r="T766" s="225" t="str">
        <f ca="1">IF(B766="","",IF(ISERROR(MATCH($J766,SorP!$B$1:$B$6230,0)),"",INDIRECT("'SorP'!$A$"&amp;MATCH($J766,SorP!$B$1:$B$6230,0))))</f>
        <v/>
      </c>
      <c r="U766" s="241"/>
      <c r="V766" s="275" t="e">
        <f>IF(C766="",NA(),MATCH($B766&amp;$C766,'Smelter Look-up'!$J:$J,0))</f>
        <v>#N/A</v>
      </c>
      <c r="W766" s="276"/>
      <c r="X766" s="276">
        <f t="shared" ca="1" si="106"/>
        <v>0</v>
      </c>
      <c r="Y766" s="276"/>
      <c r="Z766" s="276"/>
      <c r="AB766" s="278" t="str">
        <f t="shared" si="107"/>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05"/>
        <v/>
      </c>
      <c r="T767" s="225" t="str">
        <f ca="1">IF(B767="","",IF(ISERROR(MATCH($J767,SorP!$B$1:$B$6230,0)),"",INDIRECT("'SorP'!$A$"&amp;MATCH($J767,SorP!$B$1:$B$6230,0))))</f>
        <v/>
      </c>
      <c r="U767" s="241"/>
      <c r="V767" s="275" t="e">
        <f>IF(C767="",NA(),MATCH($B767&amp;$C767,'Smelter Look-up'!$J:$J,0))</f>
        <v>#N/A</v>
      </c>
      <c r="W767" s="276"/>
      <c r="X767" s="276">
        <f t="shared" ca="1" si="106"/>
        <v>0</v>
      </c>
      <c r="Y767" s="276"/>
      <c r="Z767" s="276"/>
      <c r="AB767" s="278" t="str">
        <f t="shared" si="107"/>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05"/>
        <v/>
      </c>
      <c r="T768" s="225" t="str">
        <f ca="1">IF(B768="","",IF(ISERROR(MATCH($J768,SorP!$B$1:$B$6230,0)),"",INDIRECT("'SorP'!$A$"&amp;MATCH($J768,SorP!$B$1:$B$6230,0))))</f>
        <v/>
      </c>
      <c r="U768" s="241"/>
      <c r="V768" s="275" t="e">
        <f>IF(C768="",NA(),MATCH($B768&amp;$C768,'Smelter Look-up'!$J:$J,0))</f>
        <v>#N/A</v>
      </c>
      <c r="W768" s="276"/>
      <c r="X768" s="276">
        <f t="shared" ca="1" si="106"/>
        <v>0</v>
      </c>
      <c r="Y768" s="276"/>
      <c r="Z768" s="276"/>
      <c r="AB768" s="278" t="str">
        <f t="shared" si="107"/>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05"/>
        <v/>
      </c>
      <c r="T769" s="225" t="str">
        <f ca="1">IF(B769="","",IF(ISERROR(MATCH($J769,SorP!$B$1:$B$6230,0)),"",INDIRECT("'SorP'!$A$"&amp;MATCH($J769,SorP!$B$1:$B$6230,0))))</f>
        <v/>
      </c>
      <c r="U769" s="241"/>
      <c r="V769" s="275" t="e">
        <f>IF(C769="",NA(),MATCH($B769&amp;$C769,'Smelter Look-up'!$J:$J,0))</f>
        <v>#N/A</v>
      </c>
      <c r="W769" s="276"/>
      <c r="X769" s="276">
        <f t="shared" ca="1" si="106"/>
        <v>0</v>
      </c>
      <c r="Y769" s="276"/>
      <c r="Z769" s="276"/>
      <c r="AB769" s="278" t="str">
        <f t="shared" si="107"/>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05"/>
        <v/>
      </c>
      <c r="T770" s="225" t="str">
        <f ca="1">IF(B770="","",IF(ISERROR(MATCH($J770,SorP!$B$1:$B$6230,0)),"",INDIRECT("'SorP'!$A$"&amp;MATCH($J770,SorP!$B$1:$B$6230,0))))</f>
        <v/>
      </c>
      <c r="U770" s="241"/>
      <c r="V770" s="275" t="e">
        <f>IF(C770="",NA(),MATCH($B770&amp;$C770,'Smelter Look-up'!$J:$J,0))</f>
        <v>#N/A</v>
      </c>
      <c r="W770" s="276"/>
      <c r="X770" s="276">
        <f t="shared" ca="1" si="106"/>
        <v>0</v>
      </c>
      <c r="Y770" s="276"/>
      <c r="Z770" s="276"/>
      <c r="AB770" s="278" t="str">
        <f t="shared" si="107"/>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05"/>
        <v/>
      </c>
      <c r="T771" s="225" t="str">
        <f ca="1">IF(B771="","",IF(ISERROR(MATCH($J771,SorP!$B$1:$B$6230,0)),"",INDIRECT("'SorP'!$A$"&amp;MATCH($J771,SorP!$B$1:$B$6230,0))))</f>
        <v/>
      </c>
      <c r="U771" s="241"/>
      <c r="V771" s="275" t="e">
        <f>IF(C771="",NA(),MATCH($B771&amp;$C771,'Smelter Look-up'!$J:$J,0))</f>
        <v>#N/A</v>
      </c>
      <c r="W771" s="276"/>
      <c r="X771" s="276">
        <f t="shared" ca="1" si="106"/>
        <v>0</v>
      </c>
      <c r="Y771" s="276"/>
      <c r="Z771" s="276"/>
      <c r="AB771" s="278" t="str">
        <f t="shared" si="107"/>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05"/>
        <v/>
      </c>
      <c r="T772" s="225" t="str">
        <f ca="1">IF(B772="","",IF(ISERROR(MATCH($J772,SorP!$B$1:$B$6230,0)),"",INDIRECT("'SorP'!$A$"&amp;MATCH($J772,SorP!$B$1:$B$6230,0))))</f>
        <v/>
      </c>
      <c r="U772" s="241"/>
      <c r="V772" s="275" t="e">
        <f>IF(C772="",NA(),MATCH($B772&amp;$C772,'Smelter Look-up'!$J:$J,0))</f>
        <v>#N/A</v>
      </c>
      <c r="W772" s="276"/>
      <c r="X772" s="276">
        <f t="shared" ca="1" si="106"/>
        <v>0</v>
      </c>
      <c r="Y772" s="276"/>
      <c r="Z772" s="276"/>
      <c r="AB772" s="278" t="str">
        <f t="shared" si="107"/>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05"/>
        <v/>
      </c>
      <c r="T773" s="225" t="str">
        <f ca="1">IF(B773="","",IF(ISERROR(MATCH($J773,SorP!$B$1:$B$6230,0)),"",INDIRECT("'SorP'!$A$"&amp;MATCH($J773,SorP!$B$1:$B$6230,0))))</f>
        <v/>
      </c>
      <c r="U773" s="241"/>
      <c r="V773" s="275" t="e">
        <f>IF(C773="",NA(),MATCH($B773&amp;$C773,'Smelter Look-up'!$J:$J,0))</f>
        <v>#N/A</v>
      </c>
      <c r="W773" s="276"/>
      <c r="X773" s="276">
        <f t="shared" ca="1" si="106"/>
        <v>0</v>
      </c>
      <c r="Y773" s="276"/>
      <c r="Z773" s="276"/>
      <c r="AB773" s="278" t="str">
        <f t="shared" si="107"/>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05"/>
        <v/>
      </c>
      <c r="T774" s="225" t="str">
        <f ca="1">IF(B774="","",IF(ISERROR(MATCH($J774,SorP!$B$1:$B$6230,0)),"",INDIRECT("'SorP'!$A$"&amp;MATCH($J774,SorP!$B$1:$B$6230,0))))</f>
        <v/>
      </c>
      <c r="U774" s="241"/>
      <c r="V774" s="275" t="e">
        <f>IF(C774="",NA(),MATCH($B774&amp;$C774,'Smelter Look-up'!$J:$J,0))</f>
        <v>#N/A</v>
      </c>
      <c r="W774" s="276"/>
      <c r="X774" s="276">
        <f t="shared" ca="1" si="106"/>
        <v>0</v>
      </c>
      <c r="Y774" s="276"/>
      <c r="Z774" s="276"/>
      <c r="AB774" s="278" t="str">
        <f t="shared" si="107"/>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05"/>
        <v/>
      </c>
      <c r="T775" s="225" t="str">
        <f ca="1">IF(B775="","",IF(ISERROR(MATCH($J775,SorP!$B$1:$B$6230,0)),"",INDIRECT("'SorP'!$A$"&amp;MATCH($J775,SorP!$B$1:$B$6230,0))))</f>
        <v/>
      </c>
      <c r="U775" s="241"/>
      <c r="V775" s="275" t="e">
        <f>IF(C775="",NA(),MATCH($B775&amp;$C775,'Smelter Look-up'!$J:$J,0))</f>
        <v>#N/A</v>
      </c>
      <c r="W775" s="276"/>
      <c r="X775" s="276">
        <f t="shared" ca="1" si="106"/>
        <v>0</v>
      </c>
      <c r="Y775" s="276"/>
      <c r="Z775" s="276"/>
      <c r="AB775" s="278" t="str">
        <f t="shared" si="107"/>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05"/>
        <v/>
      </c>
      <c r="T776" s="225" t="str">
        <f ca="1">IF(B776="","",IF(ISERROR(MATCH($J776,SorP!$B$1:$B$6230,0)),"",INDIRECT("'SorP'!$A$"&amp;MATCH($J776,SorP!$B$1:$B$6230,0))))</f>
        <v/>
      </c>
      <c r="U776" s="241"/>
      <c r="V776" s="275" t="e">
        <f>IF(C776="",NA(),MATCH($B776&amp;$C776,'Smelter Look-up'!$J:$J,0))</f>
        <v>#N/A</v>
      </c>
      <c r="W776" s="276"/>
      <c r="X776" s="276">
        <f t="shared" ca="1" si="106"/>
        <v>0</v>
      </c>
      <c r="Y776" s="276"/>
      <c r="Z776" s="276"/>
      <c r="AB776" s="278" t="str">
        <f t="shared" si="107"/>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05"/>
        <v/>
      </c>
      <c r="T777" s="225" t="str">
        <f ca="1">IF(B777="","",IF(ISERROR(MATCH($J777,SorP!$B$1:$B$6230,0)),"",INDIRECT("'SorP'!$A$"&amp;MATCH($J777,SorP!$B$1:$B$6230,0))))</f>
        <v/>
      </c>
      <c r="U777" s="241"/>
      <c r="V777" s="275" t="e">
        <f>IF(C777="",NA(),MATCH($B777&amp;$C777,'Smelter Look-up'!$J:$J,0))</f>
        <v>#N/A</v>
      </c>
      <c r="W777" s="276"/>
      <c r="X777" s="276">
        <f t="shared" ca="1" si="106"/>
        <v>0</v>
      </c>
      <c r="Y777" s="276"/>
      <c r="Z777" s="276"/>
      <c r="AB777" s="278" t="str">
        <f t="shared" si="107"/>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05"/>
        <v/>
      </c>
      <c r="T778" s="225" t="str">
        <f ca="1">IF(B778="","",IF(ISERROR(MATCH($J778,SorP!$B$1:$B$6230,0)),"",INDIRECT("'SorP'!$A$"&amp;MATCH($J778,SorP!$B$1:$B$6230,0))))</f>
        <v/>
      </c>
      <c r="U778" s="241"/>
      <c r="V778" s="275" t="e">
        <f>IF(C778="",NA(),MATCH($B778&amp;$C778,'Smelter Look-up'!$J:$J,0))</f>
        <v>#N/A</v>
      </c>
      <c r="W778" s="276"/>
      <c r="X778" s="276">
        <f t="shared" ca="1" si="106"/>
        <v>0</v>
      </c>
      <c r="Y778" s="276"/>
      <c r="Z778" s="276"/>
      <c r="AB778" s="278" t="str">
        <f t="shared" si="107"/>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05"/>
        <v/>
      </c>
      <c r="T779" s="225" t="str">
        <f ca="1">IF(B779="","",IF(ISERROR(MATCH($J779,SorP!$B$1:$B$6230,0)),"",INDIRECT("'SorP'!$A$"&amp;MATCH($J779,SorP!$B$1:$B$6230,0))))</f>
        <v/>
      </c>
      <c r="U779" s="241"/>
      <c r="V779" s="275" t="e">
        <f>IF(C779="",NA(),MATCH($B779&amp;$C779,'Smelter Look-up'!$J:$J,0))</f>
        <v>#N/A</v>
      </c>
      <c r="W779" s="276"/>
      <c r="X779" s="276">
        <f t="shared" ca="1" si="106"/>
        <v>0</v>
      </c>
      <c r="Y779" s="276"/>
      <c r="Z779" s="276"/>
      <c r="AB779" s="278" t="str">
        <f t="shared" si="107"/>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05"/>
        <v/>
      </c>
      <c r="T780" s="225" t="str">
        <f ca="1">IF(B780="","",IF(ISERROR(MATCH($J780,SorP!$B$1:$B$6230,0)),"",INDIRECT("'SorP'!$A$"&amp;MATCH($J780,SorP!$B$1:$B$6230,0))))</f>
        <v/>
      </c>
      <c r="U780" s="241"/>
      <c r="V780" s="275" t="e">
        <f>IF(C780="",NA(),MATCH($B780&amp;$C780,'Smelter Look-up'!$J:$J,0))</f>
        <v>#N/A</v>
      </c>
      <c r="W780" s="276"/>
      <c r="X780" s="276">
        <f t="shared" ca="1" si="106"/>
        <v>0</v>
      </c>
      <c r="Y780" s="276"/>
      <c r="Z780" s="276"/>
      <c r="AB780" s="278" t="str">
        <f t="shared" si="107"/>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05"/>
        <v/>
      </c>
      <c r="T781" s="225" t="str">
        <f ca="1">IF(B781="","",IF(ISERROR(MATCH($J781,SorP!$B$1:$B$6230,0)),"",INDIRECT("'SorP'!$A$"&amp;MATCH($J781,SorP!$B$1:$B$6230,0))))</f>
        <v/>
      </c>
      <c r="U781" s="241"/>
      <c r="V781" s="275" t="e">
        <f>IF(C781="",NA(),MATCH($B781&amp;$C781,'Smelter Look-up'!$J:$J,0))</f>
        <v>#N/A</v>
      </c>
      <c r="W781" s="276"/>
      <c r="X781" s="276">
        <f t="shared" ca="1" si="106"/>
        <v>0</v>
      </c>
      <c r="Y781" s="276"/>
      <c r="Z781" s="276"/>
      <c r="AB781" s="278" t="str">
        <f t="shared" si="107"/>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05"/>
        <v/>
      </c>
      <c r="T782" s="225" t="str">
        <f ca="1">IF(B782="","",IF(ISERROR(MATCH($J782,SorP!$B$1:$B$6230,0)),"",INDIRECT("'SorP'!$A$"&amp;MATCH($J782,SorP!$B$1:$B$6230,0))))</f>
        <v/>
      </c>
      <c r="U782" s="241"/>
      <c r="V782" s="275" t="e">
        <f>IF(C782="",NA(),MATCH($B782&amp;$C782,'Smelter Look-up'!$J:$J,0))</f>
        <v>#N/A</v>
      </c>
      <c r="W782" s="276"/>
      <c r="X782" s="276">
        <f t="shared" ca="1" si="106"/>
        <v>0</v>
      </c>
      <c r="Y782" s="276"/>
      <c r="Z782" s="276"/>
      <c r="AB782" s="278" t="str">
        <f t="shared" si="107"/>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05"/>
        <v/>
      </c>
      <c r="T783" s="225" t="str">
        <f ca="1">IF(B783="","",IF(ISERROR(MATCH($J783,SorP!$B$1:$B$6230,0)),"",INDIRECT("'SorP'!$A$"&amp;MATCH($J783,SorP!$B$1:$B$6230,0))))</f>
        <v/>
      </c>
      <c r="U783" s="241"/>
      <c r="V783" s="275" t="e">
        <f>IF(C783="",NA(),MATCH($B783&amp;$C783,'Smelter Look-up'!$J:$J,0))</f>
        <v>#N/A</v>
      </c>
      <c r="W783" s="276"/>
      <c r="X783" s="276">
        <f t="shared" ca="1" si="106"/>
        <v>0</v>
      </c>
      <c r="Y783" s="276"/>
      <c r="Z783" s="276"/>
      <c r="AB783" s="278" t="str">
        <f t="shared" si="107"/>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05"/>
        <v/>
      </c>
      <c r="T784" s="225" t="str">
        <f ca="1">IF(B784="","",IF(ISERROR(MATCH($J784,SorP!$B$1:$B$6230,0)),"",INDIRECT("'SorP'!$A$"&amp;MATCH($J784,SorP!$B$1:$B$6230,0))))</f>
        <v/>
      </c>
      <c r="U784" s="241"/>
      <c r="V784" s="275" t="e">
        <f>IF(C784="",NA(),MATCH($B784&amp;$C784,'Smelter Look-up'!$J:$J,0))</f>
        <v>#N/A</v>
      </c>
      <c r="W784" s="276"/>
      <c r="X784" s="276">
        <f t="shared" ca="1" si="106"/>
        <v>0</v>
      </c>
      <c r="Y784" s="276"/>
      <c r="Z784" s="276"/>
      <c r="AB784" s="278" t="str">
        <f t="shared" si="107"/>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05"/>
        <v/>
      </c>
      <c r="T785" s="225" t="str">
        <f ca="1">IF(B785="","",IF(ISERROR(MATCH($J785,SorP!$B$1:$B$6230,0)),"",INDIRECT("'SorP'!$A$"&amp;MATCH($J785,SorP!$B$1:$B$6230,0))))</f>
        <v/>
      </c>
      <c r="U785" s="241"/>
      <c r="V785" s="275" t="e">
        <f>IF(C785="",NA(),MATCH($B785&amp;$C785,'Smelter Look-up'!$J:$J,0))</f>
        <v>#N/A</v>
      </c>
      <c r="W785" s="276"/>
      <c r="X785" s="276">
        <f t="shared" ca="1" si="106"/>
        <v>0</v>
      </c>
      <c r="Y785" s="276"/>
      <c r="Z785" s="276"/>
      <c r="AB785" s="278" t="str">
        <f t="shared" si="107"/>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05"/>
        <v/>
      </c>
      <c r="T786" s="225" t="str">
        <f ca="1">IF(B786="","",IF(ISERROR(MATCH($J786,SorP!$B$1:$B$6230,0)),"",INDIRECT("'SorP'!$A$"&amp;MATCH($J786,SorP!$B$1:$B$6230,0))))</f>
        <v/>
      </c>
      <c r="U786" s="241"/>
      <c r="V786" s="275" t="e">
        <f>IF(C786="",NA(),MATCH($B786&amp;$C786,'Smelter Look-up'!$J:$J,0))</f>
        <v>#N/A</v>
      </c>
      <c r="W786" s="276"/>
      <c r="X786" s="276">
        <f t="shared" ca="1" si="106"/>
        <v>0</v>
      </c>
      <c r="Y786" s="276"/>
      <c r="Z786" s="276"/>
      <c r="AB786" s="278" t="str">
        <f t="shared" si="107"/>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05"/>
        <v/>
      </c>
      <c r="T787" s="225" t="str">
        <f ca="1">IF(B787="","",IF(ISERROR(MATCH($J787,SorP!$B$1:$B$6230,0)),"",INDIRECT("'SorP'!$A$"&amp;MATCH($J787,SorP!$B$1:$B$6230,0))))</f>
        <v/>
      </c>
      <c r="U787" s="241"/>
      <c r="V787" s="275" t="e">
        <f>IF(C787="",NA(),MATCH($B787&amp;$C787,'Smelter Look-up'!$J:$J,0))</f>
        <v>#N/A</v>
      </c>
      <c r="W787" s="276"/>
      <c r="X787" s="276">
        <f t="shared" ca="1" si="106"/>
        <v>0</v>
      </c>
      <c r="Y787" s="276"/>
      <c r="Z787" s="276"/>
      <c r="AB787" s="278" t="str">
        <f t="shared" si="107"/>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05"/>
        <v/>
      </c>
      <c r="T788" s="225" t="str">
        <f ca="1">IF(B788="","",IF(ISERROR(MATCH($J788,SorP!$B$1:$B$6230,0)),"",INDIRECT("'SorP'!$A$"&amp;MATCH($J788,SorP!$B$1:$B$6230,0))))</f>
        <v/>
      </c>
      <c r="U788" s="241"/>
      <c r="V788" s="275" t="e">
        <f>IF(C788="",NA(),MATCH($B788&amp;$C788,'Smelter Look-up'!$J:$J,0))</f>
        <v>#N/A</v>
      </c>
      <c r="W788" s="276"/>
      <c r="X788" s="276">
        <f t="shared" ca="1" si="106"/>
        <v>0</v>
      </c>
      <c r="Y788" s="276"/>
      <c r="Z788" s="276"/>
      <c r="AB788" s="278" t="str">
        <f t="shared" si="107"/>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05"/>
        <v/>
      </c>
      <c r="T789" s="225" t="str">
        <f ca="1">IF(B789="","",IF(ISERROR(MATCH($J789,SorP!$B$1:$B$6230,0)),"",INDIRECT("'SorP'!$A$"&amp;MATCH($J789,SorP!$B$1:$B$6230,0))))</f>
        <v/>
      </c>
      <c r="U789" s="241"/>
      <c r="V789" s="275" t="e">
        <f>IF(C789="",NA(),MATCH($B789&amp;$C789,'Smelter Look-up'!$J:$J,0))</f>
        <v>#N/A</v>
      </c>
      <c r="W789" s="276"/>
      <c r="X789" s="276">
        <f t="shared" ca="1" si="106"/>
        <v>0</v>
      </c>
      <c r="Y789" s="276"/>
      <c r="Z789" s="276"/>
      <c r="AB789" s="278" t="str">
        <f t="shared" si="107"/>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05"/>
        <v/>
      </c>
      <c r="T790" s="225" t="str">
        <f ca="1">IF(B790="","",IF(ISERROR(MATCH($J790,SorP!$B$1:$B$6230,0)),"",INDIRECT("'SorP'!$A$"&amp;MATCH($J790,SorP!$B$1:$B$6230,0))))</f>
        <v/>
      </c>
      <c r="U790" s="241"/>
      <c r="V790" s="275" t="e">
        <f>IF(C790="",NA(),MATCH($B790&amp;$C790,'Smelter Look-up'!$J:$J,0))</f>
        <v>#N/A</v>
      </c>
      <c r="W790" s="276"/>
      <c r="X790" s="276">
        <f t="shared" ca="1" si="106"/>
        <v>0</v>
      </c>
      <c r="Y790" s="276"/>
      <c r="Z790" s="276"/>
      <c r="AB790" s="278" t="str">
        <f t="shared" si="107"/>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05"/>
        <v/>
      </c>
      <c r="T791" s="225" t="str">
        <f ca="1">IF(B791="","",IF(ISERROR(MATCH($J791,SorP!$B$1:$B$6230,0)),"",INDIRECT("'SorP'!$A$"&amp;MATCH($J791,SorP!$B$1:$B$6230,0))))</f>
        <v/>
      </c>
      <c r="U791" s="241"/>
      <c r="V791" s="275" t="e">
        <f>IF(C791="",NA(),MATCH($B791&amp;$C791,'Smelter Look-up'!$J:$J,0))</f>
        <v>#N/A</v>
      </c>
      <c r="W791" s="276"/>
      <c r="X791" s="276">
        <f t="shared" ca="1" si="106"/>
        <v>0</v>
      </c>
      <c r="Y791" s="276"/>
      <c r="Z791" s="276"/>
      <c r="AB791" s="278" t="str">
        <f t="shared" si="107"/>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05"/>
        <v/>
      </c>
      <c r="T792" s="225" t="str">
        <f ca="1">IF(B792="","",IF(ISERROR(MATCH($J792,SorP!$B$1:$B$6230,0)),"",INDIRECT("'SorP'!$A$"&amp;MATCH($J792,SorP!$B$1:$B$6230,0))))</f>
        <v/>
      </c>
      <c r="U792" s="241"/>
      <c r="V792" s="275" t="e">
        <f>IF(C792="",NA(),MATCH($B792&amp;$C792,'Smelter Look-up'!$J:$J,0))</f>
        <v>#N/A</v>
      </c>
      <c r="W792" s="276"/>
      <c r="X792" s="276">
        <f t="shared" ca="1" si="106"/>
        <v>0</v>
      </c>
      <c r="Y792" s="276"/>
      <c r="Z792" s="276"/>
      <c r="AB792" s="278" t="str">
        <f t="shared" si="107"/>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05"/>
        <v/>
      </c>
      <c r="T793" s="225" t="str">
        <f ca="1">IF(B793="","",IF(ISERROR(MATCH($J793,SorP!$B$1:$B$6230,0)),"",INDIRECT("'SorP'!$A$"&amp;MATCH($J793,SorP!$B$1:$B$6230,0))))</f>
        <v/>
      </c>
      <c r="U793" s="241"/>
      <c r="V793" s="275" t="e">
        <f>IF(C793="",NA(),MATCH($B793&amp;$C793,'Smelter Look-up'!$J:$J,0))</f>
        <v>#N/A</v>
      </c>
      <c r="W793" s="276"/>
      <c r="X793" s="276">
        <f t="shared" ca="1" si="106"/>
        <v>0</v>
      </c>
      <c r="Y793" s="276"/>
      <c r="Z793" s="276"/>
      <c r="AB793" s="278" t="str">
        <f t="shared" si="107"/>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05"/>
        <v/>
      </c>
      <c r="T794" s="225" t="str">
        <f ca="1">IF(B794="","",IF(ISERROR(MATCH($J794,SorP!$B$1:$B$6230,0)),"",INDIRECT("'SorP'!$A$"&amp;MATCH($J794,SorP!$B$1:$B$6230,0))))</f>
        <v/>
      </c>
      <c r="U794" s="241"/>
      <c r="V794" s="275" t="e">
        <f>IF(C794="",NA(),MATCH($B794&amp;$C794,'Smelter Look-up'!$J:$J,0))</f>
        <v>#N/A</v>
      </c>
      <c r="W794" s="276"/>
      <c r="X794" s="276">
        <f t="shared" ca="1" si="106"/>
        <v>0</v>
      </c>
      <c r="Y794" s="276"/>
      <c r="Z794" s="276"/>
      <c r="AB794" s="278" t="str">
        <f t="shared" si="107"/>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05"/>
        <v/>
      </c>
      <c r="T795" s="225" t="str">
        <f ca="1">IF(B795="","",IF(ISERROR(MATCH($J795,SorP!$B$1:$B$6230,0)),"",INDIRECT("'SorP'!$A$"&amp;MATCH($J795,SorP!$B$1:$B$6230,0))))</f>
        <v/>
      </c>
      <c r="U795" s="241"/>
      <c r="V795" s="275" t="e">
        <f>IF(C795="",NA(),MATCH($B795&amp;$C795,'Smelter Look-up'!$J:$J,0))</f>
        <v>#N/A</v>
      </c>
      <c r="W795" s="276"/>
      <c r="X795" s="276">
        <f t="shared" ca="1" si="106"/>
        <v>0</v>
      </c>
      <c r="Y795" s="276"/>
      <c r="Z795" s="276"/>
      <c r="AB795" s="278" t="str">
        <f t="shared" si="107"/>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08">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09">IF(AND(C796="Smelter not listed",OR(LEN(D796)=0,LEN(E796)=0)),1,0)</f>
        <v>0</v>
      </c>
      <c r="Y796" s="276"/>
      <c r="Z796" s="276"/>
      <c r="AB796" s="278" t="str">
        <f t="shared" ref="AB796:AB826" si="110">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08"/>
        <v/>
      </c>
      <c r="T797" s="225" t="str">
        <f ca="1">IF(B797="","",IF(ISERROR(MATCH($J797,SorP!$B$1:$B$6230,0)),"",INDIRECT("'SorP'!$A$"&amp;MATCH($J797,SorP!$B$1:$B$6230,0))))</f>
        <v/>
      </c>
      <c r="U797" s="241"/>
      <c r="V797" s="275" t="e">
        <f>IF(C797="",NA(),MATCH($B797&amp;$C797,'Smelter Look-up'!$J:$J,0))</f>
        <v>#N/A</v>
      </c>
      <c r="W797" s="276"/>
      <c r="X797" s="276">
        <f t="shared" ca="1" si="109"/>
        <v>0</v>
      </c>
      <c r="Y797" s="276"/>
      <c r="Z797" s="276"/>
      <c r="AB797" s="278" t="str">
        <f t="shared" si="110"/>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08"/>
        <v/>
      </c>
      <c r="T798" s="225" t="str">
        <f ca="1">IF(B798="","",IF(ISERROR(MATCH($J798,SorP!$B$1:$B$6230,0)),"",INDIRECT("'SorP'!$A$"&amp;MATCH($J798,SorP!$B$1:$B$6230,0))))</f>
        <v/>
      </c>
      <c r="U798" s="241"/>
      <c r="V798" s="275" t="e">
        <f>IF(C798="",NA(),MATCH($B798&amp;$C798,'Smelter Look-up'!$J:$J,0))</f>
        <v>#N/A</v>
      </c>
      <c r="W798" s="276"/>
      <c r="X798" s="276">
        <f t="shared" ca="1" si="109"/>
        <v>0</v>
      </c>
      <c r="Y798" s="276"/>
      <c r="Z798" s="276"/>
      <c r="AB798" s="278" t="str">
        <f t="shared" si="110"/>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08"/>
        <v/>
      </c>
      <c r="T799" s="225" t="str">
        <f ca="1">IF(B799="","",IF(ISERROR(MATCH($J799,SorP!$B$1:$B$6230,0)),"",INDIRECT("'SorP'!$A$"&amp;MATCH($J799,SorP!$B$1:$B$6230,0))))</f>
        <v/>
      </c>
      <c r="U799" s="241"/>
      <c r="V799" s="275" t="e">
        <f>IF(C799="",NA(),MATCH($B799&amp;$C799,'Smelter Look-up'!$J:$J,0))</f>
        <v>#N/A</v>
      </c>
      <c r="W799" s="276"/>
      <c r="X799" s="276">
        <f t="shared" ca="1" si="109"/>
        <v>0</v>
      </c>
      <c r="Y799" s="276"/>
      <c r="Z799" s="276"/>
      <c r="AB799" s="278" t="str">
        <f t="shared" si="110"/>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08"/>
        <v/>
      </c>
      <c r="T800" s="225" t="str">
        <f ca="1">IF(B800="","",IF(ISERROR(MATCH($J800,SorP!$B$1:$B$6230,0)),"",INDIRECT("'SorP'!$A$"&amp;MATCH($J800,SorP!$B$1:$B$6230,0))))</f>
        <v/>
      </c>
      <c r="U800" s="241"/>
      <c r="V800" s="275" t="e">
        <f>IF(C800="",NA(),MATCH($B800&amp;$C800,'Smelter Look-up'!$J:$J,0))</f>
        <v>#N/A</v>
      </c>
      <c r="W800" s="276"/>
      <c r="X800" s="276">
        <f t="shared" ca="1" si="109"/>
        <v>0</v>
      </c>
      <c r="Y800" s="276"/>
      <c r="Z800" s="276"/>
      <c r="AB800" s="278" t="str">
        <f t="shared" si="110"/>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08"/>
        <v/>
      </c>
      <c r="T801" s="225" t="str">
        <f ca="1">IF(B801="","",IF(ISERROR(MATCH($J801,SorP!$B$1:$B$6230,0)),"",INDIRECT("'SorP'!$A$"&amp;MATCH($J801,SorP!$B$1:$B$6230,0))))</f>
        <v/>
      </c>
      <c r="U801" s="241"/>
      <c r="V801" s="275" t="e">
        <f>IF(C801="",NA(),MATCH($B801&amp;$C801,'Smelter Look-up'!$J:$J,0))</f>
        <v>#N/A</v>
      </c>
      <c r="W801" s="276"/>
      <c r="X801" s="276">
        <f t="shared" ca="1" si="109"/>
        <v>0</v>
      </c>
      <c r="Y801" s="276"/>
      <c r="Z801" s="276"/>
      <c r="AB801" s="278" t="str">
        <f t="shared" si="110"/>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08"/>
        <v/>
      </c>
      <c r="T802" s="225" t="str">
        <f ca="1">IF(B802="","",IF(ISERROR(MATCH($J802,SorP!$B$1:$B$6230,0)),"",INDIRECT("'SorP'!$A$"&amp;MATCH($J802,SorP!$B$1:$B$6230,0))))</f>
        <v/>
      </c>
      <c r="U802" s="241"/>
      <c r="V802" s="275" t="e">
        <f>IF(C802="",NA(),MATCH($B802&amp;$C802,'Smelter Look-up'!$J:$J,0))</f>
        <v>#N/A</v>
      </c>
      <c r="W802" s="276"/>
      <c r="X802" s="276">
        <f t="shared" ca="1" si="109"/>
        <v>0</v>
      </c>
      <c r="Y802" s="276"/>
      <c r="Z802" s="276"/>
      <c r="AB802" s="278" t="str">
        <f t="shared" si="110"/>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08"/>
        <v/>
      </c>
      <c r="T803" s="225" t="str">
        <f ca="1">IF(B803="","",IF(ISERROR(MATCH($J803,SorP!$B$1:$B$6230,0)),"",INDIRECT("'SorP'!$A$"&amp;MATCH($J803,SorP!$B$1:$B$6230,0))))</f>
        <v/>
      </c>
      <c r="U803" s="241"/>
      <c r="V803" s="275" t="e">
        <f>IF(C803="",NA(),MATCH($B803&amp;$C803,'Smelter Look-up'!$J:$J,0))</f>
        <v>#N/A</v>
      </c>
      <c r="W803" s="276"/>
      <c r="X803" s="276">
        <f t="shared" ca="1" si="109"/>
        <v>0</v>
      </c>
      <c r="Y803" s="276"/>
      <c r="Z803" s="276"/>
      <c r="AB803" s="278" t="str">
        <f t="shared" si="110"/>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08"/>
        <v/>
      </c>
      <c r="T804" s="225" t="str">
        <f ca="1">IF(B804="","",IF(ISERROR(MATCH($J804,SorP!$B$1:$B$6230,0)),"",INDIRECT("'SorP'!$A$"&amp;MATCH($J804,SorP!$B$1:$B$6230,0))))</f>
        <v/>
      </c>
      <c r="U804" s="241"/>
      <c r="V804" s="275" t="e">
        <f>IF(C804="",NA(),MATCH($B804&amp;$C804,'Smelter Look-up'!$J:$J,0))</f>
        <v>#N/A</v>
      </c>
      <c r="W804" s="276"/>
      <c r="X804" s="276">
        <f t="shared" ca="1" si="109"/>
        <v>0</v>
      </c>
      <c r="Y804" s="276"/>
      <c r="Z804" s="276"/>
      <c r="AB804" s="278" t="str">
        <f t="shared" si="110"/>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08"/>
        <v/>
      </c>
      <c r="T805" s="225" t="str">
        <f ca="1">IF(B805="","",IF(ISERROR(MATCH($J805,SorP!$B$1:$B$6230,0)),"",INDIRECT("'SorP'!$A$"&amp;MATCH($J805,SorP!$B$1:$B$6230,0))))</f>
        <v/>
      </c>
      <c r="U805" s="241"/>
      <c r="V805" s="275" t="e">
        <f>IF(C805="",NA(),MATCH($B805&amp;$C805,'Smelter Look-up'!$J:$J,0))</f>
        <v>#N/A</v>
      </c>
      <c r="W805" s="276"/>
      <c r="X805" s="276">
        <f t="shared" ca="1" si="109"/>
        <v>0</v>
      </c>
      <c r="Y805" s="276"/>
      <c r="Z805" s="276"/>
      <c r="AB805" s="278" t="str">
        <f t="shared" si="110"/>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08"/>
        <v/>
      </c>
      <c r="T806" s="225" t="str">
        <f ca="1">IF(B806="","",IF(ISERROR(MATCH($J806,SorP!$B$1:$B$6230,0)),"",INDIRECT("'SorP'!$A$"&amp;MATCH($J806,SorP!$B$1:$B$6230,0))))</f>
        <v/>
      </c>
      <c r="U806" s="241"/>
      <c r="V806" s="275" t="e">
        <f>IF(C806="",NA(),MATCH($B806&amp;$C806,'Smelter Look-up'!$J:$J,0))</f>
        <v>#N/A</v>
      </c>
      <c r="W806" s="276"/>
      <c r="X806" s="276">
        <f t="shared" ca="1" si="109"/>
        <v>0</v>
      </c>
      <c r="Y806" s="276"/>
      <c r="Z806" s="276"/>
      <c r="AB806" s="278" t="str">
        <f t="shared" si="110"/>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08"/>
        <v/>
      </c>
      <c r="T807" s="225" t="str">
        <f ca="1">IF(B807="","",IF(ISERROR(MATCH($J807,SorP!$B$1:$B$6230,0)),"",INDIRECT("'SorP'!$A$"&amp;MATCH($J807,SorP!$B$1:$B$6230,0))))</f>
        <v/>
      </c>
      <c r="U807" s="241"/>
      <c r="V807" s="275" t="e">
        <f>IF(C807="",NA(),MATCH($B807&amp;$C807,'Smelter Look-up'!$J:$J,0))</f>
        <v>#N/A</v>
      </c>
      <c r="W807" s="276"/>
      <c r="X807" s="276">
        <f t="shared" ca="1" si="109"/>
        <v>0</v>
      </c>
      <c r="Y807" s="276"/>
      <c r="Z807" s="276"/>
      <c r="AB807" s="278" t="str">
        <f t="shared" si="110"/>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08"/>
        <v/>
      </c>
      <c r="T808" s="225" t="str">
        <f ca="1">IF(B808="","",IF(ISERROR(MATCH($J808,SorP!$B$1:$B$6230,0)),"",INDIRECT("'SorP'!$A$"&amp;MATCH($J808,SorP!$B$1:$B$6230,0))))</f>
        <v/>
      </c>
      <c r="U808" s="241"/>
      <c r="V808" s="275" t="e">
        <f>IF(C808="",NA(),MATCH($B808&amp;$C808,'Smelter Look-up'!$J:$J,0))</f>
        <v>#N/A</v>
      </c>
      <c r="W808" s="276"/>
      <c r="X808" s="276">
        <f t="shared" ca="1" si="109"/>
        <v>0</v>
      </c>
      <c r="Y808" s="276"/>
      <c r="Z808" s="276"/>
      <c r="AB808" s="278" t="str">
        <f t="shared" si="110"/>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08"/>
        <v/>
      </c>
      <c r="T809" s="225" t="str">
        <f ca="1">IF(B809="","",IF(ISERROR(MATCH($J809,SorP!$B$1:$B$6230,0)),"",INDIRECT("'SorP'!$A$"&amp;MATCH($J809,SorP!$B$1:$B$6230,0))))</f>
        <v/>
      </c>
      <c r="U809" s="241"/>
      <c r="V809" s="275" t="e">
        <f>IF(C809="",NA(),MATCH($B809&amp;$C809,'Smelter Look-up'!$J:$J,0))</f>
        <v>#N/A</v>
      </c>
      <c r="W809" s="276"/>
      <c r="X809" s="276">
        <f t="shared" ca="1" si="109"/>
        <v>0</v>
      </c>
      <c r="Y809" s="276"/>
      <c r="Z809" s="276"/>
      <c r="AB809" s="278" t="str">
        <f t="shared" si="110"/>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08"/>
        <v/>
      </c>
      <c r="T810" s="225" t="str">
        <f ca="1">IF(B810="","",IF(ISERROR(MATCH($J810,SorP!$B$1:$B$6230,0)),"",INDIRECT("'SorP'!$A$"&amp;MATCH($J810,SorP!$B$1:$B$6230,0))))</f>
        <v/>
      </c>
      <c r="U810" s="241"/>
      <c r="V810" s="275" t="e">
        <f>IF(C810="",NA(),MATCH($B810&amp;$C810,'Smelter Look-up'!$J:$J,0))</f>
        <v>#N/A</v>
      </c>
      <c r="W810" s="276"/>
      <c r="X810" s="276">
        <f t="shared" ca="1" si="109"/>
        <v>0</v>
      </c>
      <c r="Y810" s="276"/>
      <c r="Z810" s="276"/>
      <c r="AB810" s="278" t="str">
        <f t="shared" si="110"/>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08"/>
        <v/>
      </c>
      <c r="T811" s="225" t="str">
        <f ca="1">IF(B811="","",IF(ISERROR(MATCH($J811,SorP!$B$1:$B$6230,0)),"",INDIRECT("'SorP'!$A$"&amp;MATCH($J811,SorP!$B$1:$B$6230,0))))</f>
        <v/>
      </c>
      <c r="U811" s="241"/>
      <c r="V811" s="275" t="e">
        <f>IF(C811="",NA(),MATCH($B811&amp;$C811,'Smelter Look-up'!$J:$J,0))</f>
        <v>#N/A</v>
      </c>
      <c r="W811" s="276"/>
      <c r="X811" s="276">
        <f t="shared" ca="1" si="109"/>
        <v>0</v>
      </c>
      <c r="Y811" s="276"/>
      <c r="Z811" s="276"/>
      <c r="AB811" s="278" t="str">
        <f t="shared" si="110"/>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08"/>
        <v/>
      </c>
      <c r="T812" s="225" t="str">
        <f ca="1">IF(B812="","",IF(ISERROR(MATCH($J812,SorP!$B$1:$B$6230,0)),"",INDIRECT("'SorP'!$A$"&amp;MATCH($J812,SorP!$B$1:$B$6230,0))))</f>
        <v/>
      </c>
      <c r="U812" s="241"/>
      <c r="V812" s="275" t="e">
        <f>IF(C812="",NA(),MATCH($B812&amp;$C812,'Smelter Look-up'!$J:$J,0))</f>
        <v>#N/A</v>
      </c>
      <c r="W812" s="276"/>
      <c r="X812" s="276">
        <f t="shared" ca="1" si="109"/>
        <v>0</v>
      </c>
      <c r="Y812" s="276"/>
      <c r="Z812" s="276"/>
      <c r="AB812" s="278" t="str">
        <f t="shared" si="110"/>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08"/>
        <v/>
      </c>
      <c r="T813" s="225" t="str">
        <f ca="1">IF(B813="","",IF(ISERROR(MATCH($J813,SorP!$B$1:$B$6230,0)),"",INDIRECT("'SorP'!$A$"&amp;MATCH($J813,SorP!$B$1:$B$6230,0))))</f>
        <v/>
      </c>
      <c r="U813" s="241"/>
      <c r="V813" s="275" t="e">
        <f>IF(C813="",NA(),MATCH($B813&amp;$C813,'Smelter Look-up'!$J:$J,0))</f>
        <v>#N/A</v>
      </c>
      <c r="W813" s="276"/>
      <c r="X813" s="276">
        <f t="shared" ca="1" si="109"/>
        <v>0</v>
      </c>
      <c r="Y813" s="276"/>
      <c r="Z813" s="276"/>
      <c r="AB813" s="278" t="str">
        <f t="shared" si="110"/>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08"/>
        <v/>
      </c>
      <c r="T814" s="225" t="str">
        <f ca="1">IF(B814="","",IF(ISERROR(MATCH($J814,SorP!$B$1:$B$6230,0)),"",INDIRECT("'SorP'!$A$"&amp;MATCH($J814,SorP!$B$1:$B$6230,0))))</f>
        <v/>
      </c>
      <c r="U814" s="241"/>
      <c r="V814" s="275" t="e">
        <f>IF(C814="",NA(),MATCH($B814&amp;$C814,'Smelter Look-up'!$J:$J,0))</f>
        <v>#N/A</v>
      </c>
      <c r="W814" s="276"/>
      <c r="X814" s="276">
        <f t="shared" ca="1" si="109"/>
        <v>0</v>
      </c>
      <c r="Y814" s="276"/>
      <c r="Z814" s="276"/>
      <c r="AB814" s="278" t="str">
        <f t="shared" si="110"/>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08"/>
        <v/>
      </c>
      <c r="T815" s="225" t="str">
        <f ca="1">IF(B815="","",IF(ISERROR(MATCH($J815,SorP!$B$1:$B$6230,0)),"",INDIRECT("'SorP'!$A$"&amp;MATCH($J815,SorP!$B$1:$B$6230,0))))</f>
        <v/>
      </c>
      <c r="U815" s="241"/>
      <c r="V815" s="275" t="e">
        <f>IF(C815="",NA(),MATCH($B815&amp;$C815,'Smelter Look-up'!$J:$J,0))</f>
        <v>#N/A</v>
      </c>
      <c r="W815" s="276"/>
      <c r="X815" s="276">
        <f t="shared" ca="1" si="109"/>
        <v>0</v>
      </c>
      <c r="Y815" s="276"/>
      <c r="Z815" s="276"/>
      <c r="AB815" s="278" t="str">
        <f t="shared" si="110"/>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08"/>
        <v/>
      </c>
      <c r="T816" s="225" t="str">
        <f ca="1">IF(B816="","",IF(ISERROR(MATCH($J816,SorP!$B$1:$B$6230,0)),"",INDIRECT("'SorP'!$A$"&amp;MATCH($J816,SorP!$B$1:$B$6230,0))))</f>
        <v/>
      </c>
      <c r="U816" s="241"/>
      <c r="V816" s="275" t="e">
        <f>IF(C816="",NA(),MATCH($B816&amp;$C816,'Smelter Look-up'!$J:$J,0))</f>
        <v>#N/A</v>
      </c>
      <c r="W816" s="276"/>
      <c r="X816" s="276">
        <f t="shared" ca="1" si="109"/>
        <v>0</v>
      </c>
      <c r="Y816" s="276"/>
      <c r="Z816" s="276"/>
      <c r="AB816" s="278" t="str">
        <f t="shared" si="110"/>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08"/>
        <v/>
      </c>
      <c r="T817" s="225" t="str">
        <f ca="1">IF(B817="","",IF(ISERROR(MATCH($J817,SorP!$B$1:$B$6230,0)),"",INDIRECT("'SorP'!$A$"&amp;MATCH($J817,SorP!$B$1:$B$6230,0))))</f>
        <v/>
      </c>
      <c r="U817" s="241"/>
      <c r="V817" s="275" t="e">
        <f>IF(C817="",NA(),MATCH($B817&amp;$C817,'Smelter Look-up'!$J:$J,0))</f>
        <v>#N/A</v>
      </c>
      <c r="W817" s="276"/>
      <c r="X817" s="276">
        <f t="shared" ca="1" si="109"/>
        <v>0</v>
      </c>
      <c r="Y817" s="276"/>
      <c r="Z817" s="276"/>
      <c r="AB817" s="278" t="str">
        <f t="shared" si="110"/>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08"/>
        <v/>
      </c>
      <c r="T818" s="225" t="str">
        <f ca="1">IF(B818="","",IF(ISERROR(MATCH($J818,SorP!$B$1:$B$6230,0)),"",INDIRECT("'SorP'!$A$"&amp;MATCH($J818,SorP!$B$1:$B$6230,0))))</f>
        <v/>
      </c>
      <c r="U818" s="241"/>
      <c r="V818" s="275" t="e">
        <f>IF(C818="",NA(),MATCH($B818&amp;$C818,'Smelter Look-up'!$J:$J,0))</f>
        <v>#N/A</v>
      </c>
      <c r="W818" s="276"/>
      <c r="X818" s="276">
        <f t="shared" ca="1" si="109"/>
        <v>0</v>
      </c>
      <c r="Y818" s="276"/>
      <c r="Z818" s="276"/>
      <c r="AB818" s="278" t="str">
        <f t="shared" si="110"/>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08"/>
        <v/>
      </c>
      <c r="T819" s="225" t="str">
        <f ca="1">IF(B819="","",IF(ISERROR(MATCH($J819,SorP!$B$1:$B$6230,0)),"",INDIRECT("'SorP'!$A$"&amp;MATCH($J819,SorP!$B$1:$B$6230,0))))</f>
        <v/>
      </c>
      <c r="U819" s="241"/>
      <c r="V819" s="275" t="e">
        <f>IF(C819="",NA(),MATCH($B819&amp;$C819,'Smelter Look-up'!$J:$J,0))</f>
        <v>#N/A</v>
      </c>
      <c r="W819" s="276"/>
      <c r="X819" s="276">
        <f t="shared" ca="1" si="109"/>
        <v>0</v>
      </c>
      <c r="Y819" s="276"/>
      <c r="Z819" s="276"/>
      <c r="AB819" s="278" t="str">
        <f t="shared" si="110"/>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08"/>
        <v/>
      </c>
      <c r="T820" s="225" t="str">
        <f ca="1">IF(B820="","",IF(ISERROR(MATCH($J820,SorP!$B$1:$B$6230,0)),"",INDIRECT("'SorP'!$A$"&amp;MATCH($J820,SorP!$B$1:$B$6230,0))))</f>
        <v/>
      </c>
      <c r="U820" s="241"/>
      <c r="V820" s="275" t="e">
        <f>IF(C820="",NA(),MATCH($B820&amp;$C820,'Smelter Look-up'!$J:$J,0))</f>
        <v>#N/A</v>
      </c>
      <c r="W820" s="276"/>
      <c r="X820" s="276">
        <f t="shared" ca="1" si="109"/>
        <v>0</v>
      </c>
      <c r="Y820" s="276"/>
      <c r="Z820" s="276"/>
      <c r="AB820" s="278" t="str">
        <f t="shared" si="110"/>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08"/>
        <v/>
      </c>
      <c r="T821" s="225" t="str">
        <f ca="1">IF(B821="","",IF(ISERROR(MATCH($J821,SorP!$B$1:$B$6230,0)),"",INDIRECT("'SorP'!$A$"&amp;MATCH($J821,SorP!$B$1:$B$6230,0))))</f>
        <v/>
      </c>
      <c r="U821" s="241"/>
      <c r="V821" s="275" t="e">
        <f>IF(C821="",NA(),MATCH($B821&amp;$C821,'Smelter Look-up'!$J:$J,0))</f>
        <v>#N/A</v>
      </c>
      <c r="W821" s="276"/>
      <c r="X821" s="276">
        <f t="shared" ca="1" si="109"/>
        <v>0</v>
      </c>
      <c r="Y821" s="276"/>
      <c r="Z821" s="276"/>
      <c r="AB821" s="278" t="str">
        <f t="shared" si="110"/>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08"/>
        <v/>
      </c>
      <c r="T822" s="225" t="str">
        <f ca="1">IF(B822="","",IF(ISERROR(MATCH($J822,SorP!$B$1:$B$6230,0)),"",INDIRECT("'SorP'!$A$"&amp;MATCH($J822,SorP!$B$1:$B$6230,0))))</f>
        <v/>
      </c>
      <c r="U822" s="241"/>
      <c r="V822" s="275" t="e">
        <f>IF(C822="",NA(),MATCH($B822&amp;$C822,'Smelter Look-up'!$J:$J,0))</f>
        <v>#N/A</v>
      </c>
      <c r="W822" s="276"/>
      <c r="X822" s="276">
        <f t="shared" ca="1" si="109"/>
        <v>0</v>
      </c>
      <c r="Y822" s="276"/>
      <c r="Z822" s="276"/>
      <c r="AB822" s="278" t="str">
        <f t="shared" si="110"/>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08"/>
        <v/>
      </c>
      <c r="T823" s="225" t="str">
        <f ca="1">IF(B823="","",IF(ISERROR(MATCH($J823,SorP!$B$1:$B$6230,0)),"",INDIRECT("'SorP'!$A$"&amp;MATCH($J823,SorP!$B$1:$B$6230,0))))</f>
        <v/>
      </c>
      <c r="U823" s="241"/>
      <c r="V823" s="275" t="e">
        <f>IF(C823="",NA(),MATCH($B823&amp;$C823,'Smelter Look-up'!$J:$J,0))</f>
        <v>#N/A</v>
      </c>
      <c r="W823" s="276"/>
      <c r="X823" s="276">
        <f t="shared" ca="1" si="109"/>
        <v>0</v>
      </c>
      <c r="Y823" s="276"/>
      <c r="Z823" s="276"/>
      <c r="AB823" s="278" t="str">
        <f t="shared" si="110"/>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08"/>
        <v/>
      </c>
      <c r="T824" s="225" t="str">
        <f ca="1">IF(B824="","",IF(ISERROR(MATCH($J824,SorP!$B$1:$B$6230,0)),"",INDIRECT("'SorP'!$A$"&amp;MATCH($J824,SorP!$B$1:$B$6230,0))))</f>
        <v/>
      </c>
      <c r="U824" s="241"/>
      <c r="V824" s="275" t="e">
        <f>IF(C824="",NA(),MATCH($B824&amp;$C824,'Smelter Look-up'!$J:$J,0))</f>
        <v>#N/A</v>
      </c>
      <c r="W824" s="276"/>
      <c r="X824" s="276">
        <f t="shared" ca="1" si="109"/>
        <v>0</v>
      </c>
      <c r="Y824" s="276"/>
      <c r="Z824" s="276"/>
      <c r="AB824" s="278" t="str">
        <f t="shared" si="110"/>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08"/>
        <v/>
      </c>
      <c r="T825" s="225" t="str">
        <f ca="1">IF(B825="","",IF(ISERROR(MATCH($J825,SorP!$B$1:$B$6230,0)),"",INDIRECT("'SorP'!$A$"&amp;MATCH($J825,SorP!$B$1:$B$6230,0))))</f>
        <v/>
      </c>
      <c r="U825" s="241"/>
      <c r="V825" s="275" t="e">
        <f>IF(C825="",NA(),MATCH($B825&amp;$C825,'Smelter Look-up'!$J:$J,0))</f>
        <v>#N/A</v>
      </c>
      <c r="W825" s="276"/>
      <c r="X825" s="276">
        <f t="shared" ca="1" si="109"/>
        <v>0</v>
      </c>
      <c r="Y825" s="276"/>
      <c r="Z825" s="276"/>
      <c r="AB825" s="278" t="str">
        <f t="shared" si="110"/>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08"/>
        <v/>
      </c>
      <c r="T826" s="225" t="str">
        <f ca="1">IF(B826="","",IF(ISERROR(MATCH($J826,SorP!$B$1:$B$6230,0)),"",INDIRECT("'SorP'!$A$"&amp;MATCH($J826,SorP!$B$1:$B$6230,0))))</f>
        <v/>
      </c>
      <c r="U826" s="241"/>
      <c r="V826" s="275" t="e">
        <f>IF(C826="",NA(),MATCH($B826&amp;$C826,'Smelter Look-up'!$J:$J,0))</f>
        <v>#N/A</v>
      </c>
      <c r="W826" s="276"/>
      <c r="X826" s="276">
        <f t="shared" ca="1" si="109"/>
        <v>0</v>
      </c>
      <c r="Y826" s="276"/>
      <c r="Z826" s="276"/>
      <c r="AB826" s="278" t="str">
        <f t="shared" si="110"/>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1">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2">IF(AND(C827="Smelter not listed",OR(LEN(D827)=0,LEN(E827)=0)),1,0)</f>
        <v>0</v>
      </c>
      <c r="Y827" s="276"/>
      <c r="Z827" s="276"/>
      <c r="AB827" s="278" t="str">
        <f t="shared" ref="AB827" si="113">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14">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15">IF(AND(C828="Smelter not listed",OR(LEN(D828)=0,LEN(E828)=0)),1,0)</f>
        <v>0</v>
      </c>
      <c r="Y828" s="276"/>
      <c r="Z828" s="276"/>
      <c r="AB828" s="278" t="str">
        <f t="shared" ref="AB828:AB859" si="116">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14"/>
        <v/>
      </c>
      <c r="T829" s="225" t="str">
        <f ca="1">IF(B829="","",IF(ISERROR(MATCH($J829,SorP!$B$1:$B$6230,0)),"",INDIRECT("'SorP'!$A$"&amp;MATCH($J829,SorP!$B$1:$B$6230,0))))</f>
        <v/>
      </c>
      <c r="U829" s="241"/>
      <c r="V829" s="275" t="e">
        <f>IF(C829="",NA(),MATCH($B829&amp;$C829,'Smelter Look-up'!$J:$J,0))</f>
        <v>#N/A</v>
      </c>
      <c r="W829" s="276"/>
      <c r="X829" s="276">
        <f t="shared" ca="1" si="115"/>
        <v>0</v>
      </c>
      <c r="Y829" s="276"/>
      <c r="Z829" s="276"/>
      <c r="AB829" s="278" t="str">
        <f t="shared" si="116"/>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14"/>
        <v/>
      </c>
      <c r="T830" s="225" t="str">
        <f ca="1">IF(B830="","",IF(ISERROR(MATCH($J830,SorP!$B$1:$B$6230,0)),"",INDIRECT("'SorP'!$A$"&amp;MATCH($J830,SorP!$B$1:$B$6230,0))))</f>
        <v/>
      </c>
      <c r="U830" s="241"/>
      <c r="V830" s="275" t="e">
        <f>IF(C830="",NA(),MATCH($B830&amp;$C830,'Smelter Look-up'!$J:$J,0))</f>
        <v>#N/A</v>
      </c>
      <c r="W830" s="276"/>
      <c r="X830" s="276">
        <f t="shared" ca="1" si="115"/>
        <v>0</v>
      </c>
      <c r="Y830" s="276"/>
      <c r="Z830" s="276"/>
      <c r="AB830" s="278" t="str">
        <f t="shared" si="116"/>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14"/>
        <v/>
      </c>
      <c r="T831" s="225" t="str">
        <f ca="1">IF(B831="","",IF(ISERROR(MATCH($J831,SorP!$B$1:$B$6230,0)),"",INDIRECT("'SorP'!$A$"&amp;MATCH($J831,SorP!$B$1:$B$6230,0))))</f>
        <v/>
      </c>
      <c r="U831" s="241"/>
      <c r="V831" s="275" t="e">
        <f>IF(C831="",NA(),MATCH($B831&amp;$C831,'Smelter Look-up'!$J:$J,0))</f>
        <v>#N/A</v>
      </c>
      <c r="W831" s="276"/>
      <c r="X831" s="276">
        <f t="shared" ca="1" si="115"/>
        <v>0</v>
      </c>
      <c r="Y831" s="276"/>
      <c r="Z831" s="276"/>
      <c r="AB831" s="278" t="str">
        <f t="shared" si="116"/>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14"/>
        <v/>
      </c>
      <c r="T832" s="225" t="str">
        <f ca="1">IF(B832="","",IF(ISERROR(MATCH($J832,SorP!$B$1:$B$6230,0)),"",INDIRECT("'SorP'!$A$"&amp;MATCH($J832,SorP!$B$1:$B$6230,0))))</f>
        <v/>
      </c>
      <c r="U832" s="241"/>
      <c r="V832" s="275" t="e">
        <f>IF(C832="",NA(),MATCH($B832&amp;$C832,'Smelter Look-up'!$J:$J,0))</f>
        <v>#N/A</v>
      </c>
      <c r="W832" s="276"/>
      <c r="X832" s="276">
        <f t="shared" ca="1" si="115"/>
        <v>0</v>
      </c>
      <c r="Y832" s="276"/>
      <c r="Z832" s="276"/>
      <c r="AB832" s="278" t="str">
        <f t="shared" si="116"/>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14"/>
        <v/>
      </c>
      <c r="T833" s="225" t="str">
        <f ca="1">IF(B833="","",IF(ISERROR(MATCH($J833,SorP!$B$1:$B$6230,0)),"",INDIRECT("'SorP'!$A$"&amp;MATCH($J833,SorP!$B$1:$B$6230,0))))</f>
        <v/>
      </c>
      <c r="U833" s="241"/>
      <c r="V833" s="275" t="e">
        <f>IF(C833="",NA(),MATCH($B833&amp;$C833,'Smelter Look-up'!$J:$J,0))</f>
        <v>#N/A</v>
      </c>
      <c r="W833" s="276"/>
      <c r="X833" s="276">
        <f t="shared" ca="1" si="115"/>
        <v>0</v>
      </c>
      <c r="Y833" s="276"/>
      <c r="Z833" s="276"/>
      <c r="AB833" s="278" t="str">
        <f t="shared" si="116"/>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14"/>
        <v/>
      </c>
      <c r="T834" s="225" t="str">
        <f ca="1">IF(B834="","",IF(ISERROR(MATCH($J834,SorP!$B$1:$B$6230,0)),"",INDIRECT("'SorP'!$A$"&amp;MATCH($J834,SorP!$B$1:$B$6230,0))))</f>
        <v/>
      </c>
      <c r="U834" s="241"/>
      <c r="V834" s="275" t="e">
        <f>IF(C834="",NA(),MATCH($B834&amp;$C834,'Smelter Look-up'!$J:$J,0))</f>
        <v>#N/A</v>
      </c>
      <c r="W834" s="276"/>
      <c r="X834" s="276">
        <f t="shared" ca="1" si="115"/>
        <v>0</v>
      </c>
      <c r="Y834" s="276"/>
      <c r="Z834" s="276"/>
      <c r="AB834" s="278" t="str">
        <f t="shared" si="116"/>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14"/>
        <v/>
      </c>
      <c r="T835" s="225" t="str">
        <f ca="1">IF(B835="","",IF(ISERROR(MATCH($J835,SorP!$B$1:$B$6230,0)),"",INDIRECT("'SorP'!$A$"&amp;MATCH($J835,SorP!$B$1:$B$6230,0))))</f>
        <v/>
      </c>
      <c r="U835" s="241"/>
      <c r="V835" s="275" t="e">
        <f>IF(C835="",NA(),MATCH($B835&amp;$C835,'Smelter Look-up'!$J:$J,0))</f>
        <v>#N/A</v>
      </c>
      <c r="W835" s="276"/>
      <c r="X835" s="276">
        <f t="shared" ca="1" si="115"/>
        <v>0</v>
      </c>
      <c r="Y835" s="276"/>
      <c r="Z835" s="276"/>
      <c r="AB835" s="278" t="str">
        <f t="shared" si="116"/>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14"/>
        <v/>
      </c>
      <c r="T836" s="225" t="str">
        <f ca="1">IF(B836="","",IF(ISERROR(MATCH($J836,SorP!$B$1:$B$6230,0)),"",INDIRECT("'SorP'!$A$"&amp;MATCH($J836,SorP!$B$1:$B$6230,0))))</f>
        <v/>
      </c>
      <c r="U836" s="241"/>
      <c r="V836" s="275" t="e">
        <f>IF(C836="",NA(),MATCH($B836&amp;$C836,'Smelter Look-up'!$J:$J,0))</f>
        <v>#N/A</v>
      </c>
      <c r="W836" s="276"/>
      <c r="X836" s="276">
        <f t="shared" ca="1" si="115"/>
        <v>0</v>
      </c>
      <c r="Y836" s="276"/>
      <c r="Z836" s="276"/>
      <c r="AB836" s="278" t="str">
        <f t="shared" si="116"/>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14"/>
        <v/>
      </c>
      <c r="T837" s="225" t="str">
        <f ca="1">IF(B837="","",IF(ISERROR(MATCH($J837,SorP!$B$1:$B$6230,0)),"",INDIRECT("'SorP'!$A$"&amp;MATCH($J837,SorP!$B$1:$B$6230,0))))</f>
        <v/>
      </c>
      <c r="U837" s="241"/>
      <c r="V837" s="275" t="e">
        <f>IF(C837="",NA(),MATCH($B837&amp;$C837,'Smelter Look-up'!$J:$J,0))</f>
        <v>#N/A</v>
      </c>
      <c r="W837" s="276"/>
      <c r="X837" s="276">
        <f t="shared" ca="1" si="115"/>
        <v>0</v>
      </c>
      <c r="Y837" s="276"/>
      <c r="Z837" s="276"/>
      <c r="AB837" s="278" t="str">
        <f t="shared" si="116"/>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14"/>
        <v/>
      </c>
      <c r="T838" s="225" t="str">
        <f ca="1">IF(B838="","",IF(ISERROR(MATCH($J838,SorP!$B$1:$B$6230,0)),"",INDIRECT("'SorP'!$A$"&amp;MATCH($J838,SorP!$B$1:$B$6230,0))))</f>
        <v/>
      </c>
      <c r="U838" s="241"/>
      <c r="V838" s="275" t="e">
        <f>IF(C838="",NA(),MATCH($B838&amp;$C838,'Smelter Look-up'!$J:$J,0))</f>
        <v>#N/A</v>
      </c>
      <c r="W838" s="276"/>
      <c r="X838" s="276">
        <f t="shared" ca="1" si="115"/>
        <v>0</v>
      </c>
      <c r="Y838" s="276"/>
      <c r="Z838" s="276"/>
      <c r="AB838" s="278" t="str">
        <f t="shared" si="116"/>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14"/>
        <v/>
      </c>
      <c r="T839" s="225" t="str">
        <f ca="1">IF(B839="","",IF(ISERROR(MATCH($J839,SorP!$B$1:$B$6230,0)),"",INDIRECT("'SorP'!$A$"&amp;MATCH($J839,SorP!$B$1:$B$6230,0))))</f>
        <v/>
      </c>
      <c r="U839" s="241"/>
      <c r="V839" s="275" t="e">
        <f>IF(C839="",NA(),MATCH($B839&amp;$C839,'Smelter Look-up'!$J:$J,0))</f>
        <v>#N/A</v>
      </c>
      <c r="W839" s="276"/>
      <c r="X839" s="276">
        <f t="shared" ca="1" si="115"/>
        <v>0</v>
      </c>
      <c r="Y839" s="276"/>
      <c r="Z839" s="276"/>
      <c r="AB839" s="278" t="str">
        <f t="shared" si="116"/>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14"/>
        <v/>
      </c>
      <c r="T840" s="225" t="str">
        <f ca="1">IF(B840="","",IF(ISERROR(MATCH($J840,SorP!$B$1:$B$6230,0)),"",INDIRECT("'SorP'!$A$"&amp;MATCH($J840,SorP!$B$1:$B$6230,0))))</f>
        <v/>
      </c>
      <c r="U840" s="241"/>
      <c r="V840" s="275" t="e">
        <f>IF(C840="",NA(),MATCH($B840&amp;$C840,'Smelter Look-up'!$J:$J,0))</f>
        <v>#N/A</v>
      </c>
      <c r="W840" s="276"/>
      <c r="X840" s="276">
        <f t="shared" ca="1" si="115"/>
        <v>0</v>
      </c>
      <c r="Y840" s="276"/>
      <c r="Z840" s="276"/>
      <c r="AB840" s="278" t="str">
        <f t="shared" si="116"/>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14"/>
        <v/>
      </c>
      <c r="T841" s="225" t="str">
        <f ca="1">IF(B841="","",IF(ISERROR(MATCH($J841,SorP!$B$1:$B$6230,0)),"",INDIRECT("'SorP'!$A$"&amp;MATCH($J841,SorP!$B$1:$B$6230,0))))</f>
        <v/>
      </c>
      <c r="U841" s="241"/>
      <c r="V841" s="275" t="e">
        <f>IF(C841="",NA(),MATCH($B841&amp;$C841,'Smelter Look-up'!$J:$J,0))</f>
        <v>#N/A</v>
      </c>
      <c r="W841" s="276"/>
      <c r="X841" s="276">
        <f t="shared" ca="1" si="115"/>
        <v>0</v>
      </c>
      <c r="Y841" s="276"/>
      <c r="Z841" s="276"/>
      <c r="AB841" s="278" t="str">
        <f t="shared" si="116"/>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14"/>
        <v/>
      </c>
      <c r="T842" s="225" t="str">
        <f ca="1">IF(B842="","",IF(ISERROR(MATCH($J842,SorP!$B$1:$B$6230,0)),"",INDIRECT("'SorP'!$A$"&amp;MATCH($J842,SorP!$B$1:$B$6230,0))))</f>
        <v/>
      </c>
      <c r="U842" s="241"/>
      <c r="V842" s="275" t="e">
        <f>IF(C842="",NA(),MATCH($B842&amp;$C842,'Smelter Look-up'!$J:$J,0))</f>
        <v>#N/A</v>
      </c>
      <c r="W842" s="276"/>
      <c r="X842" s="276">
        <f t="shared" ca="1" si="115"/>
        <v>0</v>
      </c>
      <c r="Y842" s="276"/>
      <c r="Z842" s="276"/>
      <c r="AB842" s="278" t="str">
        <f t="shared" si="116"/>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14"/>
        <v/>
      </c>
      <c r="T843" s="225" t="str">
        <f ca="1">IF(B843="","",IF(ISERROR(MATCH($J843,SorP!$B$1:$B$6230,0)),"",INDIRECT("'SorP'!$A$"&amp;MATCH($J843,SorP!$B$1:$B$6230,0))))</f>
        <v/>
      </c>
      <c r="U843" s="241"/>
      <c r="V843" s="275" t="e">
        <f>IF(C843="",NA(),MATCH($B843&amp;$C843,'Smelter Look-up'!$J:$J,0))</f>
        <v>#N/A</v>
      </c>
      <c r="W843" s="276"/>
      <c r="X843" s="276">
        <f t="shared" ca="1" si="115"/>
        <v>0</v>
      </c>
      <c r="Y843" s="276"/>
      <c r="Z843" s="276"/>
      <c r="AB843" s="278" t="str">
        <f t="shared" si="116"/>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14"/>
        <v/>
      </c>
      <c r="T844" s="225" t="str">
        <f ca="1">IF(B844="","",IF(ISERROR(MATCH($J844,SorP!$B$1:$B$6230,0)),"",INDIRECT("'SorP'!$A$"&amp;MATCH($J844,SorP!$B$1:$B$6230,0))))</f>
        <v/>
      </c>
      <c r="U844" s="241"/>
      <c r="V844" s="275" t="e">
        <f>IF(C844="",NA(),MATCH($B844&amp;$C844,'Smelter Look-up'!$J:$J,0))</f>
        <v>#N/A</v>
      </c>
      <c r="W844" s="276"/>
      <c r="X844" s="276">
        <f t="shared" ca="1" si="115"/>
        <v>0</v>
      </c>
      <c r="Y844" s="276"/>
      <c r="Z844" s="276"/>
      <c r="AB844" s="278" t="str">
        <f t="shared" si="116"/>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14"/>
        <v/>
      </c>
      <c r="T845" s="225" t="str">
        <f ca="1">IF(B845="","",IF(ISERROR(MATCH($J845,SorP!$B$1:$B$6230,0)),"",INDIRECT("'SorP'!$A$"&amp;MATCH($J845,SorP!$B$1:$B$6230,0))))</f>
        <v/>
      </c>
      <c r="U845" s="241"/>
      <c r="V845" s="275" t="e">
        <f>IF(C845="",NA(),MATCH($B845&amp;$C845,'Smelter Look-up'!$J:$J,0))</f>
        <v>#N/A</v>
      </c>
      <c r="W845" s="276"/>
      <c r="X845" s="276">
        <f t="shared" ca="1" si="115"/>
        <v>0</v>
      </c>
      <c r="Y845" s="276"/>
      <c r="Z845" s="276"/>
      <c r="AB845" s="278" t="str">
        <f t="shared" si="116"/>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14"/>
        <v/>
      </c>
      <c r="T846" s="225" t="str">
        <f ca="1">IF(B846="","",IF(ISERROR(MATCH($J846,SorP!$B$1:$B$6230,0)),"",INDIRECT("'SorP'!$A$"&amp;MATCH($J846,SorP!$B$1:$B$6230,0))))</f>
        <v/>
      </c>
      <c r="U846" s="241"/>
      <c r="V846" s="275" t="e">
        <f>IF(C846="",NA(),MATCH($B846&amp;$C846,'Smelter Look-up'!$J:$J,0))</f>
        <v>#N/A</v>
      </c>
      <c r="W846" s="276"/>
      <c r="X846" s="276">
        <f t="shared" ca="1" si="115"/>
        <v>0</v>
      </c>
      <c r="Y846" s="276"/>
      <c r="Z846" s="276"/>
      <c r="AB846" s="278" t="str">
        <f t="shared" si="116"/>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14"/>
        <v/>
      </c>
      <c r="T847" s="225" t="str">
        <f ca="1">IF(B847="","",IF(ISERROR(MATCH($J847,SorP!$B$1:$B$6230,0)),"",INDIRECT("'SorP'!$A$"&amp;MATCH($J847,SorP!$B$1:$B$6230,0))))</f>
        <v/>
      </c>
      <c r="U847" s="241"/>
      <c r="V847" s="275" t="e">
        <f>IF(C847="",NA(),MATCH($B847&amp;$C847,'Smelter Look-up'!$J:$J,0))</f>
        <v>#N/A</v>
      </c>
      <c r="W847" s="276"/>
      <c r="X847" s="276">
        <f t="shared" ca="1" si="115"/>
        <v>0</v>
      </c>
      <c r="Y847" s="276"/>
      <c r="Z847" s="276"/>
      <c r="AB847" s="278" t="str">
        <f t="shared" si="116"/>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14"/>
        <v/>
      </c>
      <c r="T848" s="225" t="str">
        <f ca="1">IF(B848="","",IF(ISERROR(MATCH($J848,SorP!$B$1:$B$6230,0)),"",INDIRECT("'SorP'!$A$"&amp;MATCH($J848,SorP!$B$1:$B$6230,0))))</f>
        <v/>
      </c>
      <c r="U848" s="241"/>
      <c r="V848" s="275" t="e">
        <f>IF(C848="",NA(),MATCH($B848&amp;$C848,'Smelter Look-up'!$J:$J,0))</f>
        <v>#N/A</v>
      </c>
      <c r="W848" s="276"/>
      <c r="X848" s="276">
        <f t="shared" ca="1" si="115"/>
        <v>0</v>
      </c>
      <c r="Y848" s="276"/>
      <c r="Z848" s="276"/>
      <c r="AB848" s="278" t="str">
        <f t="shared" si="116"/>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14"/>
        <v/>
      </c>
      <c r="T849" s="225" t="str">
        <f ca="1">IF(B849="","",IF(ISERROR(MATCH($J849,SorP!$B$1:$B$6230,0)),"",INDIRECT("'SorP'!$A$"&amp;MATCH($J849,SorP!$B$1:$B$6230,0))))</f>
        <v/>
      </c>
      <c r="U849" s="241"/>
      <c r="V849" s="275" t="e">
        <f>IF(C849="",NA(),MATCH($B849&amp;$C849,'Smelter Look-up'!$J:$J,0))</f>
        <v>#N/A</v>
      </c>
      <c r="W849" s="276"/>
      <c r="X849" s="276">
        <f t="shared" ca="1" si="115"/>
        <v>0</v>
      </c>
      <c r="Y849" s="276"/>
      <c r="Z849" s="276"/>
      <c r="AB849" s="278" t="str">
        <f t="shared" si="116"/>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14"/>
        <v/>
      </c>
      <c r="T850" s="225" t="str">
        <f ca="1">IF(B850="","",IF(ISERROR(MATCH($J850,SorP!$B$1:$B$6230,0)),"",INDIRECT("'SorP'!$A$"&amp;MATCH($J850,SorP!$B$1:$B$6230,0))))</f>
        <v/>
      </c>
      <c r="U850" s="241"/>
      <c r="V850" s="275" t="e">
        <f>IF(C850="",NA(),MATCH($B850&amp;$C850,'Smelter Look-up'!$J:$J,0))</f>
        <v>#N/A</v>
      </c>
      <c r="W850" s="276"/>
      <c r="X850" s="276">
        <f t="shared" ca="1" si="115"/>
        <v>0</v>
      </c>
      <c r="Y850" s="276"/>
      <c r="Z850" s="276"/>
      <c r="AB850" s="278" t="str">
        <f t="shared" si="116"/>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14"/>
        <v/>
      </c>
      <c r="T851" s="225" t="str">
        <f ca="1">IF(B851="","",IF(ISERROR(MATCH($J851,SorP!$B$1:$B$6230,0)),"",INDIRECT("'SorP'!$A$"&amp;MATCH($J851,SorP!$B$1:$B$6230,0))))</f>
        <v/>
      </c>
      <c r="U851" s="241"/>
      <c r="V851" s="275" t="e">
        <f>IF(C851="",NA(),MATCH($B851&amp;$C851,'Smelter Look-up'!$J:$J,0))</f>
        <v>#N/A</v>
      </c>
      <c r="W851" s="276"/>
      <c r="X851" s="276">
        <f t="shared" ca="1" si="115"/>
        <v>0</v>
      </c>
      <c r="Y851" s="276"/>
      <c r="Z851" s="276"/>
      <c r="AB851" s="278" t="str">
        <f t="shared" si="116"/>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14"/>
        <v/>
      </c>
      <c r="T852" s="225" t="str">
        <f ca="1">IF(B852="","",IF(ISERROR(MATCH($J852,SorP!$B$1:$B$6230,0)),"",INDIRECT("'SorP'!$A$"&amp;MATCH($J852,SorP!$B$1:$B$6230,0))))</f>
        <v/>
      </c>
      <c r="U852" s="241"/>
      <c r="V852" s="275" t="e">
        <f>IF(C852="",NA(),MATCH($B852&amp;$C852,'Smelter Look-up'!$J:$J,0))</f>
        <v>#N/A</v>
      </c>
      <c r="W852" s="276"/>
      <c r="X852" s="276">
        <f t="shared" ca="1" si="115"/>
        <v>0</v>
      </c>
      <c r="Y852" s="276"/>
      <c r="Z852" s="276"/>
      <c r="AB852" s="278" t="str">
        <f t="shared" si="116"/>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14"/>
        <v/>
      </c>
      <c r="T853" s="225" t="str">
        <f ca="1">IF(B853="","",IF(ISERROR(MATCH($J853,SorP!$B$1:$B$6230,0)),"",INDIRECT("'SorP'!$A$"&amp;MATCH($J853,SorP!$B$1:$B$6230,0))))</f>
        <v/>
      </c>
      <c r="U853" s="241"/>
      <c r="V853" s="275" t="e">
        <f>IF(C853="",NA(),MATCH($B853&amp;$C853,'Smelter Look-up'!$J:$J,0))</f>
        <v>#N/A</v>
      </c>
      <c r="W853" s="276"/>
      <c r="X853" s="276">
        <f t="shared" ca="1" si="115"/>
        <v>0</v>
      </c>
      <c r="Y853" s="276"/>
      <c r="Z853" s="276"/>
      <c r="AB853" s="278" t="str">
        <f t="shared" si="116"/>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14"/>
        <v/>
      </c>
      <c r="T854" s="225" t="str">
        <f ca="1">IF(B854="","",IF(ISERROR(MATCH($J854,SorP!$B$1:$B$6230,0)),"",INDIRECT("'SorP'!$A$"&amp;MATCH($J854,SorP!$B$1:$B$6230,0))))</f>
        <v/>
      </c>
      <c r="U854" s="241"/>
      <c r="V854" s="275" t="e">
        <f>IF(C854="",NA(),MATCH($B854&amp;$C854,'Smelter Look-up'!$J:$J,0))</f>
        <v>#N/A</v>
      </c>
      <c r="W854" s="276"/>
      <c r="X854" s="276">
        <f t="shared" ca="1" si="115"/>
        <v>0</v>
      </c>
      <c r="Y854" s="276"/>
      <c r="Z854" s="276"/>
      <c r="AB854" s="278" t="str">
        <f t="shared" si="116"/>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14"/>
        <v/>
      </c>
      <c r="T855" s="225" t="str">
        <f ca="1">IF(B855="","",IF(ISERROR(MATCH($J855,SorP!$B$1:$B$6230,0)),"",INDIRECT("'SorP'!$A$"&amp;MATCH($J855,SorP!$B$1:$B$6230,0))))</f>
        <v/>
      </c>
      <c r="U855" s="241"/>
      <c r="V855" s="275" t="e">
        <f>IF(C855="",NA(),MATCH($B855&amp;$C855,'Smelter Look-up'!$J:$J,0))</f>
        <v>#N/A</v>
      </c>
      <c r="W855" s="276"/>
      <c r="X855" s="276">
        <f t="shared" ca="1" si="115"/>
        <v>0</v>
      </c>
      <c r="Y855" s="276"/>
      <c r="Z855" s="276"/>
      <c r="AB855" s="278" t="str">
        <f t="shared" si="116"/>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14"/>
        <v/>
      </c>
      <c r="T856" s="225" t="str">
        <f ca="1">IF(B856="","",IF(ISERROR(MATCH($J856,SorP!$B$1:$B$6230,0)),"",INDIRECT("'SorP'!$A$"&amp;MATCH($J856,SorP!$B$1:$B$6230,0))))</f>
        <v/>
      </c>
      <c r="U856" s="241"/>
      <c r="V856" s="275" t="e">
        <f>IF(C856="",NA(),MATCH($B856&amp;$C856,'Smelter Look-up'!$J:$J,0))</f>
        <v>#N/A</v>
      </c>
      <c r="W856" s="276"/>
      <c r="X856" s="276">
        <f t="shared" ca="1" si="115"/>
        <v>0</v>
      </c>
      <c r="Y856" s="276"/>
      <c r="Z856" s="276"/>
      <c r="AB856" s="278" t="str">
        <f t="shared" si="116"/>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14"/>
        <v/>
      </c>
      <c r="T857" s="225" t="str">
        <f ca="1">IF(B857="","",IF(ISERROR(MATCH($J857,SorP!$B$1:$B$6230,0)),"",INDIRECT("'SorP'!$A$"&amp;MATCH($J857,SorP!$B$1:$B$6230,0))))</f>
        <v/>
      </c>
      <c r="U857" s="241"/>
      <c r="V857" s="275" t="e">
        <f>IF(C857="",NA(),MATCH($B857&amp;$C857,'Smelter Look-up'!$J:$J,0))</f>
        <v>#N/A</v>
      </c>
      <c r="W857" s="276"/>
      <c r="X857" s="276">
        <f t="shared" ca="1" si="115"/>
        <v>0</v>
      </c>
      <c r="Y857" s="276"/>
      <c r="Z857" s="276"/>
      <c r="AB857" s="278" t="str">
        <f t="shared" si="116"/>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14"/>
        <v/>
      </c>
      <c r="T858" s="225" t="str">
        <f ca="1">IF(B858="","",IF(ISERROR(MATCH($J858,SorP!$B$1:$B$6230,0)),"",INDIRECT("'SorP'!$A$"&amp;MATCH($J858,SorP!$B$1:$B$6230,0))))</f>
        <v/>
      </c>
      <c r="U858" s="241"/>
      <c r="V858" s="275" t="e">
        <f>IF(C858="",NA(),MATCH($B858&amp;$C858,'Smelter Look-up'!$J:$J,0))</f>
        <v>#N/A</v>
      </c>
      <c r="W858" s="276"/>
      <c r="X858" s="276">
        <f t="shared" ca="1" si="115"/>
        <v>0</v>
      </c>
      <c r="Y858" s="276"/>
      <c r="Z858" s="276"/>
      <c r="AB858" s="278" t="str">
        <f t="shared" si="116"/>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14"/>
        <v/>
      </c>
      <c r="T859" s="225" t="str">
        <f ca="1">IF(B859="","",IF(ISERROR(MATCH($J859,SorP!$B$1:$B$6230,0)),"",INDIRECT("'SorP'!$A$"&amp;MATCH($J859,SorP!$B$1:$B$6230,0))))</f>
        <v/>
      </c>
      <c r="U859" s="241"/>
      <c r="V859" s="275" t="e">
        <f>IF(C859="",NA(),MATCH($B859&amp;$C859,'Smelter Look-up'!$J:$J,0))</f>
        <v>#N/A</v>
      </c>
      <c r="W859" s="276"/>
      <c r="X859" s="276">
        <f t="shared" ca="1" si="115"/>
        <v>0</v>
      </c>
      <c r="Y859" s="276"/>
      <c r="Z859" s="276"/>
      <c r="AB859" s="278" t="str">
        <f t="shared" si="116"/>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17">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18">IF(AND(C860="Smelter not listed",OR(LEN(D860)=0,LEN(E860)=0)),1,0)</f>
        <v>0</v>
      </c>
      <c r="Y860" s="276"/>
      <c r="Z860" s="276"/>
      <c r="AB860" s="278" t="str">
        <f t="shared" ref="AB860:AB890" si="119">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17"/>
        <v/>
      </c>
      <c r="T861" s="225" t="str">
        <f ca="1">IF(B861="","",IF(ISERROR(MATCH($J861,SorP!$B$1:$B$6230,0)),"",INDIRECT("'SorP'!$A$"&amp;MATCH($J861,SorP!$B$1:$B$6230,0))))</f>
        <v/>
      </c>
      <c r="U861" s="241"/>
      <c r="V861" s="275" t="e">
        <f>IF(C861="",NA(),MATCH($B861&amp;$C861,'Smelter Look-up'!$J:$J,0))</f>
        <v>#N/A</v>
      </c>
      <c r="W861" s="276"/>
      <c r="X861" s="276">
        <f t="shared" ca="1" si="118"/>
        <v>0</v>
      </c>
      <c r="Y861" s="276"/>
      <c r="Z861" s="276"/>
      <c r="AB861" s="278" t="str">
        <f t="shared" si="119"/>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17"/>
        <v/>
      </c>
      <c r="T862" s="225" t="str">
        <f ca="1">IF(B862="","",IF(ISERROR(MATCH($J862,SorP!$B$1:$B$6230,0)),"",INDIRECT("'SorP'!$A$"&amp;MATCH($J862,SorP!$B$1:$B$6230,0))))</f>
        <v/>
      </c>
      <c r="U862" s="241"/>
      <c r="V862" s="275" t="e">
        <f>IF(C862="",NA(),MATCH($B862&amp;$C862,'Smelter Look-up'!$J:$J,0))</f>
        <v>#N/A</v>
      </c>
      <c r="W862" s="276"/>
      <c r="X862" s="276">
        <f t="shared" ca="1" si="118"/>
        <v>0</v>
      </c>
      <c r="Y862" s="276"/>
      <c r="Z862" s="276"/>
      <c r="AB862" s="278" t="str">
        <f t="shared" si="119"/>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17"/>
        <v/>
      </c>
      <c r="T863" s="225" t="str">
        <f ca="1">IF(B863="","",IF(ISERROR(MATCH($J863,SorP!$B$1:$B$6230,0)),"",INDIRECT("'SorP'!$A$"&amp;MATCH($J863,SorP!$B$1:$B$6230,0))))</f>
        <v/>
      </c>
      <c r="U863" s="241"/>
      <c r="V863" s="275" t="e">
        <f>IF(C863="",NA(),MATCH($B863&amp;$C863,'Smelter Look-up'!$J:$J,0))</f>
        <v>#N/A</v>
      </c>
      <c r="W863" s="276"/>
      <c r="X863" s="276">
        <f t="shared" ca="1" si="118"/>
        <v>0</v>
      </c>
      <c r="Y863" s="276"/>
      <c r="Z863" s="276"/>
      <c r="AB863" s="278" t="str">
        <f t="shared" si="119"/>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17"/>
        <v/>
      </c>
      <c r="T864" s="225" t="str">
        <f ca="1">IF(B864="","",IF(ISERROR(MATCH($J864,SorP!$B$1:$B$6230,0)),"",INDIRECT("'SorP'!$A$"&amp;MATCH($J864,SorP!$B$1:$B$6230,0))))</f>
        <v/>
      </c>
      <c r="U864" s="241"/>
      <c r="V864" s="275" t="e">
        <f>IF(C864="",NA(),MATCH($B864&amp;$C864,'Smelter Look-up'!$J:$J,0))</f>
        <v>#N/A</v>
      </c>
      <c r="W864" s="276"/>
      <c r="X864" s="276">
        <f t="shared" ca="1" si="118"/>
        <v>0</v>
      </c>
      <c r="Y864" s="276"/>
      <c r="Z864" s="276"/>
      <c r="AB864" s="278" t="str">
        <f t="shared" si="119"/>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17"/>
        <v/>
      </c>
      <c r="T865" s="225" t="str">
        <f ca="1">IF(B865="","",IF(ISERROR(MATCH($J865,SorP!$B$1:$B$6230,0)),"",INDIRECT("'SorP'!$A$"&amp;MATCH($J865,SorP!$B$1:$B$6230,0))))</f>
        <v/>
      </c>
      <c r="U865" s="241"/>
      <c r="V865" s="275" t="e">
        <f>IF(C865="",NA(),MATCH($B865&amp;$C865,'Smelter Look-up'!$J:$J,0))</f>
        <v>#N/A</v>
      </c>
      <c r="W865" s="276"/>
      <c r="X865" s="276">
        <f t="shared" ca="1" si="118"/>
        <v>0</v>
      </c>
      <c r="Y865" s="276"/>
      <c r="Z865" s="276"/>
      <c r="AB865" s="278" t="str">
        <f t="shared" si="119"/>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17"/>
        <v/>
      </c>
      <c r="T866" s="225" t="str">
        <f ca="1">IF(B866="","",IF(ISERROR(MATCH($J866,SorP!$B$1:$B$6230,0)),"",INDIRECT("'SorP'!$A$"&amp;MATCH($J866,SorP!$B$1:$B$6230,0))))</f>
        <v/>
      </c>
      <c r="U866" s="241"/>
      <c r="V866" s="275" t="e">
        <f>IF(C866="",NA(),MATCH($B866&amp;$C866,'Smelter Look-up'!$J:$J,0))</f>
        <v>#N/A</v>
      </c>
      <c r="W866" s="276"/>
      <c r="X866" s="276">
        <f t="shared" ca="1" si="118"/>
        <v>0</v>
      </c>
      <c r="Y866" s="276"/>
      <c r="Z866" s="276"/>
      <c r="AB866" s="278" t="str">
        <f t="shared" si="119"/>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17"/>
        <v/>
      </c>
      <c r="T867" s="225" t="str">
        <f ca="1">IF(B867="","",IF(ISERROR(MATCH($J867,SorP!$B$1:$B$6230,0)),"",INDIRECT("'SorP'!$A$"&amp;MATCH($J867,SorP!$B$1:$B$6230,0))))</f>
        <v/>
      </c>
      <c r="U867" s="241"/>
      <c r="V867" s="275" t="e">
        <f>IF(C867="",NA(),MATCH($B867&amp;$C867,'Smelter Look-up'!$J:$J,0))</f>
        <v>#N/A</v>
      </c>
      <c r="W867" s="276"/>
      <c r="X867" s="276">
        <f t="shared" ca="1" si="118"/>
        <v>0</v>
      </c>
      <c r="Y867" s="276"/>
      <c r="Z867" s="276"/>
      <c r="AB867" s="278" t="str">
        <f t="shared" si="119"/>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17"/>
        <v/>
      </c>
      <c r="T868" s="225" t="str">
        <f ca="1">IF(B868="","",IF(ISERROR(MATCH($J868,SorP!$B$1:$B$6230,0)),"",INDIRECT("'SorP'!$A$"&amp;MATCH($J868,SorP!$B$1:$B$6230,0))))</f>
        <v/>
      </c>
      <c r="U868" s="241"/>
      <c r="V868" s="275" t="e">
        <f>IF(C868="",NA(),MATCH($B868&amp;$C868,'Smelter Look-up'!$J:$J,0))</f>
        <v>#N/A</v>
      </c>
      <c r="W868" s="276"/>
      <c r="X868" s="276">
        <f t="shared" ca="1" si="118"/>
        <v>0</v>
      </c>
      <c r="Y868" s="276"/>
      <c r="Z868" s="276"/>
      <c r="AB868" s="278" t="str">
        <f t="shared" si="119"/>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17"/>
        <v/>
      </c>
      <c r="T869" s="225" t="str">
        <f ca="1">IF(B869="","",IF(ISERROR(MATCH($J869,SorP!$B$1:$B$6230,0)),"",INDIRECT("'SorP'!$A$"&amp;MATCH($J869,SorP!$B$1:$B$6230,0))))</f>
        <v/>
      </c>
      <c r="U869" s="241"/>
      <c r="V869" s="275" t="e">
        <f>IF(C869="",NA(),MATCH($B869&amp;$C869,'Smelter Look-up'!$J:$J,0))</f>
        <v>#N/A</v>
      </c>
      <c r="W869" s="276"/>
      <c r="X869" s="276">
        <f t="shared" ca="1" si="118"/>
        <v>0</v>
      </c>
      <c r="Y869" s="276"/>
      <c r="Z869" s="276"/>
      <c r="AB869" s="278" t="str">
        <f t="shared" si="119"/>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17"/>
        <v/>
      </c>
      <c r="T870" s="225" t="str">
        <f ca="1">IF(B870="","",IF(ISERROR(MATCH($J870,SorP!$B$1:$B$6230,0)),"",INDIRECT("'SorP'!$A$"&amp;MATCH($J870,SorP!$B$1:$B$6230,0))))</f>
        <v/>
      </c>
      <c r="U870" s="241"/>
      <c r="V870" s="275" t="e">
        <f>IF(C870="",NA(),MATCH($B870&amp;$C870,'Smelter Look-up'!$J:$J,0))</f>
        <v>#N/A</v>
      </c>
      <c r="W870" s="276"/>
      <c r="X870" s="276">
        <f t="shared" ca="1" si="118"/>
        <v>0</v>
      </c>
      <c r="Y870" s="276"/>
      <c r="Z870" s="276"/>
      <c r="AB870" s="278" t="str">
        <f t="shared" si="119"/>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17"/>
        <v/>
      </c>
      <c r="T871" s="225" t="str">
        <f ca="1">IF(B871="","",IF(ISERROR(MATCH($J871,SorP!$B$1:$B$6230,0)),"",INDIRECT("'SorP'!$A$"&amp;MATCH($J871,SorP!$B$1:$B$6230,0))))</f>
        <v/>
      </c>
      <c r="U871" s="241"/>
      <c r="V871" s="275" t="e">
        <f>IF(C871="",NA(),MATCH($B871&amp;$C871,'Smelter Look-up'!$J:$J,0))</f>
        <v>#N/A</v>
      </c>
      <c r="W871" s="276"/>
      <c r="X871" s="276">
        <f t="shared" ca="1" si="118"/>
        <v>0</v>
      </c>
      <c r="Y871" s="276"/>
      <c r="Z871" s="276"/>
      <c r="AB871" s="278" t="str">
        <f t="shared" si="119"/>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17"/>
        <v/>
      </c>
      <c r="T872" s="225" t="str">
        <f ca="1">IF(B872="","",IF(ISERROR(MATCH($J872,SorP!$B$1:$B$6230,0)),"",INDIRECT("'SorP'!$A$"&amp;MATCH($J872,SorP!$B$1:$B$6230,0))))</f>
        <v/>
      </c>
      <c r="U872" s="241"/>
      <c r="V872" s="275" t="e">
        <f>IF(C872="",NA(),MATCH($B872&amp;$C872,'Smelter Look-up'!$J:$J,0))</f>
        <v>#N/A</v>
      </c>
      <c r="W872" s="276"/>
      <c r="X872" s="276">
        <f t="shared" ca="1" si="118"/>
        <v>0</v>
      </c>
      <c r="Y872" s="276"/>
      <c r="Z872" s="276"/>
      <c r="AB872" s="278" t="str">
        <f t="shared" si="119"/>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17"/>
        <v/>
      </c>
      <c r="T873" s="225" t="str">
        <f ca="1">IF(B873="","",IF(ISERROR(MATCH($J873,SorP!$B$1:$B$6230,0)),"",INDIRECT("'SorP'!$A$"&amp;MATCH($J873,SorP!$B$1:$B$6230,0))))</f>
        <v/>
      </c>
      <c r="U873" s="241"/>
      <c r="V873" s="275" t="e">
        <f>IF(C873="",NA(),MATCH($B873&amp;$C873,'Smelter Look-up'!$J:$J,0))</f>
        <v>#N/A</v>
      </c>
      <c r="W873" s="276"/>
      <c r="X873" s="276">
        <f t="shared" ca="1" si="118"/>
        <v>0</v>
      </c>
      <c r="Y873" s="276"/>
      <c r="Z873" s="276"/>
      <c r="AB873" s="278" t="str">
        <f t="shared" si="119"/>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17"/>
        <v/>
      </c>
      <c r="T874" s="225" t="str">
        <f ca="1">IF(B874="","",IF(ISERROR(MATCH($J874,SorP!$B$1:$B$6230,0)),"",INDIRECT("'SorP'!$A$"&amp;MATCH($J874,SorP!$B$1:$B$6230,0))))</f>
        <v/>
      </c>
      <c r="U874" s="241"/>
      <c r="V874" s="275" t="e">
        <f>IF(C874="",NA(),MATCH($B874&amp;$C874,'Smelter Look-up'!$J:$J,0))</f>
        <v>#N/A</v>
      </c>
      <c r="W874" s="276"/>
      <c r="X874" s="276">
        <f t="shared" ca="1" si="118"/>
        <v>0</v>
      </c>
      <c r="Y874" s="276"/>
      <c r="Z874" s="276"/>
      <c r="AB874" s="278" t="str">
        <f t="shared" si="119"/>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17"/>
        <v/>
      </c>
      <c r="T875" s="225" t="str">
        <f ca="1">IF(B875="","",IF(ISERROR(MATCH($J875,SorP!$B$1:$B$6230,0)),"",INDIRECT("'SorP'!$A$"&amp;MATCH($J875,SorP!$B$1:$B$6230,0))))</f>
        <v/>
      </c>
      <c r="U875" s="241"/>
      <c r="V875" s="275" t="e">
        <f>IF(C875="",NA(),MATCH($B875&amp;$C875,'Smelter Look-up'!$J:$J,0))</f>
        <v>#N/A</v>
      </c>
      <c r="W875" s="276"/>
      <c r="X875" s="276">
        <f t="shared" ca="1" si="118"/>
        <v>0</v>
      </c>
      <c r="Y875" s="276"/>
      <c r="Z875" s="276"/>
      <c r="AB875" s="278" t="str">
        <f t="shared" si="119"/>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17"/>
        <v/>
      </c>
      <c r="T876" s="225" t="str">
        <f ca="1">IF(B876="","",IF(ISERROR(MATCH($J876,SorP!$B$1:$B$6230,0)),"",INDIRECT("'SorP'!$A$"&amp;MATCH($J876,SorP!$B$1:$B$6230,0))))</f>
        <v/>
      </c>
      <c r="U876" s="241"/>
      <c r="V876" s="275" t="e">
        <f>IF(C876="",NA(),MATCH($B876&amp;$C876,'Smelter Look-up'!$J:$J,0))</f>
        <v>#N/A</v>
      </c>
      <c r="W876" s="276"/>
      <c r="X876" s="276">
        <f t="shared" ca="1" si="118"/>
        <v>0</v>
      </c>
      <c r="Y876" s="276"/>
      <c r="Z876" s="276"/>
      <c r="AB876" s="278" t="str">
        <f t="shared" si="119"/>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17"/>
        <v/>
      </c>
      <c r="T877" s="225" t="str">
        <f ca="1">IF(B877="","",IF(ISERROR(MATCH($J877,SorP!$B$1:$B$6230,0)),"",INDIRECT("'SorP'!$A$"&amp;MATCH($J877,SorP!$B$1:$B$6230,0))))</f>
        <v/>
      </c>
      <c r="U877" s="241"/>
      <c r="V877" s="275" t="e">
        <f>IF(C877="",NA(),MATCH($B877&amp;$C877,'Smelter Look-up'!$J:$J,0))</f>
        <v>#N/A</v>
      </c>
      <c r="W877" s="276"/>
      <c r="X877" s="276">
        <f t="shared" ca="1" si="118"/>
        <v>0</v>
      </c>
      <c r="Y877" s="276"/>
      <c r="Z877" s="276"/>
      <c r="AB877" s="278" t="str">
        <f t="shared" si="119"/>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17"/>
        <v/>
      </c>
      <c r="T878" s="225" t="str">
        <f ca="1">IF(B878="","",IF(ISERROR(MATCH($J878,SorP!$B$1:$B$6230,0)),"",INDIRECT("'SorP'!$A$"&amp;MATCH($J878,SorP!$B$1:$B$6230,0))))</f>
        <v/>
      </c>
      <c r="U878" s="241"/>
      <c r="V878" s="275" t="e">
        <f>IF(C878="",NA(),MATCH($B878&amp;$C878,'Smelter Look-up'!$J:$J,0))</f>
        <v>#N/A</v>
      </c>
      <c r="W878" s="276"/>
      <c r="X878" s="276">
        <f t="shared" ca="1" si="118"/>
        <v>0</v>
      </c>
      <c r="Y878" s="276"/>
      <c r="Z878" s="276"/>
      <c r="AB878" s="278" t="str">
        <f t="shared" si="119"/>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17"/>
        <v/>
      </c>
      <c r="T879" s="225" t="str">
        <f ca="1">IF(B879="","",IF(ISERROR(MATCH($J879,SorP!$B$1:$B$6230,0)),"",INDIRECT("'SorP'!$A$"&amp;MATCH($J879,SorP!$B$1:$B$6230,0))))</f>
        <v/>
      </c>
      <c r="U879" s="241"/>
      <c r="V879" s="275" t="e">
        <f>IF(C879="",NA(),MATCH($B879&amp;$C879,'Smelter Look-up'!$J:$J,0))</f>
        <v>#N/A</v>
      </c>
      <c r="W879" s="276"/>
      <c r="X879" s="276">
        <f t="shared" ca="1" si="118"/>
        <v>0</v>
      </c>
      <c r="Y879" s="276"/>
      <c r="Z879" s="276"/>
      <c r="AB879" s="278" t="str">
        <f t="shared" si="119"/>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17"/>
        <v/>
      </c>
      <c r="T880" s="225" t="str">
        <f ca="1">IF(B880="","",IF(ISERROR(MATCH($J880,SorP!$B$1:$B$6230,0)),"",INDIRECT("'SorP'!$A$"&amp;MATCH($J880,SorP!$B$1:$B$6230,0))))</f>
        <v/>
      </c>
      <c r="U880" s="241"/>
      <c r="V880" s="275" t="e">
        <f>IF(C880="",NA(),MATCH($B880&amp;$C880,'Smelter Look-up'!$J:$J,0))</f>
        <v>#N/A</v>
      </c>
      <c r="W880" s="276"/>
      <c r="X880" s="276">
        <f t="shared" ca="1" si="118"/>
        <v>0</v>
      </c>
      <c r="Y880" s="276"/>
      <c r="Z880" s="276"/>
      <c r="AB880" s="278" t="str">
        <f t="shared" si="119"/>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17"/>
        <v/>
      </c>
      <c r="T881" s="225" t="str">
        <f ca="1">IF(B881="","",IF(ISERROR(MATCH($J881,SorP!$B$1:$B$6230,0)),"",INDIRECT("'SorP'!$A$"&amp;MATCH($J881,SorP!$B$1:$B$6230,0))))</f>
        <v/>
      </c>
      <c r="U881" s="241"/>
      <c r="V881" s="275" t="e">
        <f>IF(C881="",NA(),MATCH($B881&amp;$C881,'Smelter Look-up'!$J:$J,0))</f>
        <v>#N/A</v>
      </c>
      <c r="W881" s="276"/>
      <c r="X881" s="276">
        <f t="shared" ca="1" si="118"/>
        <v>0</v>
      </c>
      <c r="Y881" s="276"/>
      <c r="Z881" s="276"/>
      <c r="AB881" s="278" t="str">
        <f t="shared" si="119"/>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17"/>
        <v/>
      </c>
      <c r="T882" s="225" t="str">
        <f ca="1">IF(B882="","",IF(ISERROR(MATCH($J882,SorP!$B$1:$B$6230,0)),"",INDIRECT("'SorP'!$A$"&amp;MATCH($J882,SorP!$B$1:$B$6230,0))))</f>
        <v/>
      </c>
      <c r="U882" s="241"/>
      <c r="V882" s="275" t="e">
        <f>IF(C882="",NA(),MATCH($B882&amp;$C882,'Smelter Look-up'!$J:$J,0))</f>
        <v>#N/A</v>
      </c>
      <c r="W882" s="276"/>
      <c r="X882" s="276">
        <f t="shared" ca="1" si="118"/>
        <v>0</v>
      </c>
      <c r="Y882" s="276"/>
      <c r="Z882" s="276"/>
      <c r="AB882" s="278" t="str">
        <f t="shared" si="119"/>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17"/>
        <v/>
      </c>
      <c r="T883" s="225" t="str">
        <f ca="1">IF(B883="","",IF(ISERROR(MATCH($J883,SorP!$B$1:$B$6230,0)),"",INDIRECT("'SorP'!$A$"&amp;MATCH($J883,SorP!$B$1:$B$6230,0))))</f>
        <v/>
      </c>
      <c r="U883" s="241"/>
      <c r="V883" s="275" t="e">
        <f>IF(C883="",NA(),MATCH($B883&amp;$C883,'Smelter Look-up'!$J:$J,0))</f>
        <v>#N/A</v>
      </c>
      <c r="W883" s="276"/>
      <c r="X883" s="276">
        <f t="shared" ca="1" si="118"/>
        <v>0</v>
      </c>
      <c r="Y883" s="276"/>
      <c r="Z883" s="276"/>
      <c r="AB883" s="278" t="str">
        <f t="shared" si="119"/>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17"/>
        <v/>
      </c>
      <c r="T884" s="225" t="str">
        <f ca="1">IF(B884="","",IF(ISERROR(MATCH($J884,SorP!$B$1:$B$6230,0)),"",INDIRECT("'SorP'!$A$"&amp;MATCH($J884,SorP!$B$1:$B$6230,0))))</f>
        <v/>
      </c>
      <c r="U884" s="241"/>
      <c r="V884" s="275" t="e">
        <f>IF(C884="",NA(),MATCH($B884&amp;$C884,'Smelter Look-up'!$J:$J,0))</f>
        <v>#N/A</v>
      </c>
      <c r="W884" s="276"/>
      <c r="X884" s="276">
        <f t="shared" ca="1" si="118"/>
        <v>0</v>
      </c>
      <c r="Y884" s="276"/>
      <c r="Z884" s="276"/>
      <c r="AB884" s="278" t="str">
        <f t="shared" si="119"/>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17"/>
        <v/>
      </c>
      <c r="T885" s="225" t="str">
        <f ca="1">IF(B885="","",IF(ISERROR(MATCH($J885,SorP!$B$1:$B$6230,0)),"",INDIRECT("'SorP'!$A$"&amp;MATCH($J885,SorP!$B$1:$B$6230,0))))</f>
        <v/>
      </c>
      <c r="U885" s="241"/>
      <c r="V885" s="275" t="e">
        <f>IF(C885="",NA(),MATCH($B885&amp;$C885,'Smelter Look-up'!$J:$J,0))</f>
        <v>#N/A</v>
      </c>
      <c r="W885" s="276"/>
      <c r="X885" s="276">
        <f t="shared" ca="1" si="118"/>
        <v>0</v>
      </c>
      <c r="Y885" s="276"/>
      <c r="Z885" s="276"/>
      <c r="AB885" s="278" t="str">
        <f t="shared" si="119"/>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17"/>
        <v/>
      </c>
      <c r="T886" s="225" t="str">
        <f ca="1">IF(B886="","",IF(ISERROR(MATCH($J886,SorP!$B$1:$B$6230,0)),"",INDIRECT("'SorP'!$A$"&amp;MATCH($J886,SorP!$B$1:$B$6230,0))))</f>
        <v/>
      </c>
      <c r="U886" s="241"/>
      <c r="V886" s="275" t="e">
        <f>IF(C886="",NA(),MATCH($B886&amp;$C886,'Smelter Look-up'!$J:$J,0))</f>
        <v>#N/A</v>
      </c>
      <c r="W886" s="276"/>
      <c r="X886" s="276">
        <f t="shared" ca="1" si="118"/>
        <v>0</v>
      </c>
      <c r="Y886" s="276"/>
      <c r="Z886" s="276"/>
      <c r="AB886" s="278" t="str">
        <f t="shared" si="119"/>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17"/>
        <v/>
      </c>
      <c r="T887" s="225" t="str">
        <f ca="1">IF(B887="","",IF(ISERROR(MATCH($J887,SorP!$B$1:$B$6230,0)),"",INDIRECT("'SorP'!$A$"&amp;MATCH($J887,SorP!$B$1:$B$6230,0))))</f>
        <v/>
      </c>
      <c r="U887" s="241"/>
      <c r="V887" s="275" t="e">
        <f>IF(C887="",NA(),MATCH($B887&amp;$C887,'Smelter Look-up'!$J:$J,0))</f>
        <v>#N/A</v>
      </c>
      <c r="W887" s="276"/>
      <c r="X887" s="276">
        <f t="shared" ca="1" si="118"/>
        <v>0</v>
      </c>
      <c r="Y887" s="276"/>
      <c r="Z887" s="276"/>
      <c r="AB887" s="278" t="str">
        <f t="shared" si="119"/>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17"/>
        <v/>
      </c>
      <c r="T888" s="225" t="str">
        <f ca="1">IF(B888="","",IF(ISERROR(MATCH($J888,SorP!$B$1:$B$6230,0)),"",INDIRECT("'SorP'!$A$"&amp;MATCH($J888,SorP!$B$1:$B$6230,0))))</f>
        <v/>
      </c>
      <c r="U888" s="241"/>
      <c r="V888" s="275" t="e">
        <f>IF(C888="",NA(),MATCH($B888&amp;$C888,'Smelter Look-up'!$J:$J,0))</f>
        <v>#N/A</v>
      </c>
      <c r="W888" s="276"/>
      <c r="X888" s="276">
        <f t="shared" ca="1" si="118"/>
        <v>0</v>
      </c>
      <c r="Y888" s="276"/>
      <c r="Z888" s="276"/>
      <c r="AB888" s="278" t="str">
        <f t="shared" si="119"/>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17"/>
        <v/>
      </c>
      <c r="T889" s="225" t="str">
        <f ca="1">IF(B889="","",IF(ISERROR(MATCH($J889,SorP!$B$1:$B$6230,0)),"",INDIRECT("'SorP'!$A$"&amp;MATCH($J889,SorP!$B$1:$B$6230,0))))</f>
        <v/>
      </c>
      <c r="U889" s="241"/>
      <c r="V889" s="275" t="e">
        <f>IF(C889="",NA(),MATCH($B889&amp;$C889,'Smelter Look-up'!$J:$J,0))</f>
        <v>#N/A</v>
      </c>
      <c r="W889" s="276"/>
      <c r="X889" s="276">
        <f t="shared" ca="1" si="118"/>
        <v>0</v>
      </c>
      <c r="Y889" s="276"/>
      <c r="Z889" s="276"/>
      <c r="AB889" s="278" t="str">
        <f t="shared" si="119"/>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17"/>
        <v/>
      </c>
      <c r="T890" s="225" t="str">
        <f ca="1">IF(B890="","",IF(ISERROR(MATCH($J890,SorP!$B$1:$B$6230,0)),"",INDIRECT("'SorP'!$A$"&amp;MATCH($J890,SorP!$B$1:$B$6230,0))))</f>
        <v/>
      </c>
      <c r="U890" s="241"/>
      <c r="V890" s="275" t="e">
        <f>IF(C890="",NA(),MATCH($B890&amp;$C890,'Smelter Look-up'!$J:$J,0))</f>
        <v>#N/A</v>
      </c>
      <c r="W890" s="276"/>
      <c r="X890" s="276">
        <f t="shared" ca="1" si="118"/>
        <v>0</v>
      </c>
      <c r="Y890" s="276"/>
      <c r="Z890" s="276"/>
      <c r="AB890" s="278" t="str">
        <f t="shared" si="119"/>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0">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1">IF(AND(C891="Smelter not listed",OR(LEN(D891)=0,LEN(E891)=0)),1,0)</f>
        <v>0</v>
      </c>
      <c r="Y891" s="276"/>
      <c r="Z891" s="276"/>
      <c r="AB891" s="278" t="str">
        <f t="shared" ref="AB891" si="122">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3">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24">IF(AND(C892="Smelter not listed",OR(LEN(D892)=0,LEN(E892)=0)),1,0)</f>
        <v>0</v>
      </c>
      <c r="Y892" s="276"/>
      <c r="Z892" s="276"/>
      <c r="AB892" s="278" t="str">
        <f t="shared" ref="AB892:AB923" si="125">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3"/>
        <v/>
      </c>
      <c r="T893" s="225" t="str">
        <f ca="1">IF(B893="","",IF(ISERROR(MATCH($J893,SorP!$B$1:$B$6230,0)),"",INDIRECT("'SorP'!$A$"&amp;MATCH($J893,SorP!$B$1:$B$6230,0))))</f>
        <v/>
      </c>
      <c r="U893" s="241"/>
      <c r="V893" s="275" t="e">
        <f>IF(C893="",NA(),MATCH($B893&amp;$C893,'Smelter Look-up'!$J:$J,0))</f>
        <v>#N/A</v>
      </c>
      <c r="W893" s="276"/>
      <c r="X893" s="276">
        <f t="shared" ca="1" si="124"/>
        <v>0</v>
      </c>
      <c r="Y893" s="276"/>
      <c r="Z893" s="276"/>
      <c r="AB893" s="278" t="str">
        <f t="shared" si="125"/>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3"/>
        <v/>
      </c>
      <c r="T894" s="225" t="str">
        <f ca="1">IF(B894="","",IF(ISERROR(MATCH($J894,SorP!$B$1:$B$6230,0)),"",INDIRECT("'SorP'!$A$"&amp;MATCH($J894,SorP!$B$1:$B$6230,0))))</f>
        <v/>
      </c>
      <c r="U894" s="241"/>
      <c r="V894" s="275" t="e">
        <f>IF(C894="",NA(),MATCH($B894&amp;$C894,'Smelter Look-up'!$J:$J,0))</f>
        <v>#N/A</v>
      </c>
      <c r="W894" s="276"/>
      <c r="X894" s="276">
        <f t="shared" ca="1" si="124"/>
        <v>0</v>
      </c>
      <c r="Y894" s="276"/>
      <c r="Z894" s="276"/>
      <c r="AB894" s="278" t="str">
        <f t="shared" si="125"/>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3"/>
        <v/>
      </c>
      <c r="T895" s="225" t="str">
        <f ca="1">IF(B895="","",IF(ISERROR(MATCH($J895,SorP!$B$1:$B$6230,0)),"",INDIRECT("'SorP'!$A$"&amp;MATCH($J895,SorP!$B$1:$B$6230,0))))</f>
        <v/>
      </c>
      <c r="U895" s="241"/>
      <c r="V895" s="275" t="e">
        <f>IF(C895="",NA(),MATCH($B895&amp;$C895,'Smelter Look-up'!$J:$J,0))</f>
        <v>#N/A</v>
      </c>
      <c r="W895" s="276"/>
      <c r="X895" s="276">
        <f t="shared" ca="1" si="124"/>
        <v>0</v>
      </c>
      <c r="Y895" s="276"/>
      <c r="Z895" s="276"/>
      <c r="AB895" s="278" t="str">
        <f t="shared" si="125"/>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3"/>
        <v/>
      </c>
      <c r="T896" s="225" t="str">
        <f ca="1">IF(B896="","",IF(ISERROR(MATCH($J896,SorP!$B$1:$B$6230,0)),"",INDIRECT("'SorP'!$A$"&amp;MATCH($J896,SorP!$B$1:$B$6230,0))))</f>
        <v/>
      </c>
      <c r="U896" s="241"/>
      <c r="V896" s="275" t="e">
        <f>IF(C896="",NA(),MATCH($B896&amp;$C896,'Smelter Look-up'!$J:$J,0))</f>
        <v>#N/A</v>
      </c>
      <c r="W896" s="276"/>
      <c r="X896" s="276">
        <f t="shared" ca="1" si="124"/>
        <v>0</v>
      </c>
      <c r="Y896" s="276"/>
      <c r="Z896" s="276"/>
      <c r="AB896" s="278" t="str">
        <f t="shared" si="125"/>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3"/>
        <v/>
      </c>
      <c r="T897" s="225" t="str">
        <f ca="1">IF(B897="","",IF(ISERROR(MATCH($J897,SorP!$B$1:$B$6230,0)),"",INDIRECT("'SorP'!$A$"&amp;MATCH($J897,SorP!$B$1:$B$6230,0))))</f>
        <v/>
      </c>
      <c r="U897" s="241"/>
      <c r="V897" s="275" t="e">
        <f>IF(C897="",NA(),MATCH($B897&amp;$C897,'Smelter Look-up'!$J:$J,0))</f>
        <v>#N/A</v>
      </c>
      <c r="W897" s="276"/>
      <c r="X897" s="276">
        <f t="shared" ca="1" si="124"/>
        <v>0</v>
      </c>
      <c r="Y897" s="276"/>
      <c r="Z897" s="276"/>
      <c r="AB897" s="278" t="str">
        <f t="shared" si="125"/>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3"/>
        <v/>
      </c>
      <c r="T898" s="225" t="str">
        <f ca="1">IF(B898="","",IF(ISERROR(MATCH($J898,SorP!$B$1:$B$6230,0)),"",INDIRECT("'SorP'!$A$"&amp;MATCH($J898,SorP!$B$1:$B$6230,0))))</f>
        <v/>
      </c>
      <c r="U898" s="241"/>
      <c r="V898" s="275" t="e">
        <f>IF(C898="",NA(),MATCH($B898&amp;$C898,'Smelter Look-up'!$J:$J,0))</f>
        <v>#N/A</v>
      </c>
      <c r="W898" s="276"/>
      <c r="X898" s="276">
        <f t="shared" ca="1" si="124"/>
        <v>0</v>
      </c>
      <c r="Y898" s="276"/>
      <c r="Z898" s="276"/>
      <c r="AB898" s="278" t="str">
        <f t="shared" si="125"/>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3"/>
        <v/>
      </c>
      <c r="T899" s="225" t="str">
        <f ca="1">IF(B899="","",IF(ISERROR(MATCH($J899,SorP!$B$1:$B$6230,0)),"",INDIRECT("'SorP'!$A$"&amp;MATCH($J899,SorP!$B$1:$B$6230,0))))</f>
        <v/>
      </c>
      <c r="U899" s="241"/>
      <c r="V899" s="275" t="e">
        <f>IF(C899="",NA(),MATCH($B899&amp;$C899,'Smelter Look-up'!$J:$J,0))</f>
        <v>#N/A</v>
      </c>
      <c r="W899" s="276"/>
      <c r="X899" s="276">
        <f t="shared" ca="1" si="124"/>
        <v>0</v>
      </c>
      <c r="Y899" s="276"/>
      <c r="Z899" s="276"/>
      <c r="AB899" s="278" t="str">
        <f t="shared" si="125"/>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3"/>
        <v/>
      </c>
      <c r="T900" s="225" t="str">
        <f ca="1">IF(B900="","",IF(ISERROR(MATCH($J900,SorP!$B$1:$B$6230,0)),"",INDIRECT("'SorP'!$A$"&amp;MATCH($J900,SorP!$B$1:$B$6230,0))))</f>
        <v/>
      </c>
      <c r="U900" s="241"/>
      <c r="V900" s="275" t="e">
        <f>IF(C900="",NA(),MATCH($B900&amp;$C900,'Smelter Look-up'!$J:$J,0))</f>
        <v>#N/A</v>
      </c>
      <c r="W900" s="276"/>
      <c r="X900" s="276">
        <f t="shared" ca="1" si="124"/>
        <v>0</v>
      </c>
      <c r="Y900" s="276"/>
      <c r="Z900" s="276"/>
      <c r="AB900" s="278" t="str">
        <f t="shared" si="125"/>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3"/>
        <v/>
      </c>
      <c r="T901" s="225" t="str">
        <f ca="1">IF(B901="","",IF(ISERROR(MATCH($J901,SorP!$B$1:$B$6230,0)),"",INDIRECT("'SorP'!$A$"&amp;MATCH($J901,SorP!$B$1:$B$6230,0))))</f>
        <v/>
      </c>
      <c r="U901" s="241"/>
      <c r="V901" s="275" t="e">
        <f>IF(C901="",NA(),MATCH($B901&amp;$C901,'Smelter Look-up'!$J:$J,0))</f>
        <v>#N/A</v>
      </c>
      <c r="W901" s="276"/>
      <c r="X901" s="276">
        <f t="shared" ca="1" si="124"/>
        <v>0</v>
      </c>
      <c r="Y901" s="276"/>
      <c r="Z901" s="276"/>
      <c r="AB901" s="278" t="str">
        <f t="shared" si="125"/>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3"/>
        <v/>
      </c>
      <c r="T902" s="225" t="str">
        <f ca="1">IF(B902="","",IF(ISERROR(MATCH($J902,SorP!$B$1:$B$6230,0)),"",INDIRECT("'SorP'!$A$"&amp;MATCH($J902,SorP!$B$1:$B$6230,0))))</f>
        <v/>
      </c>
      <c r="U902" s="241"/>
      <c r="V902" s="275" t="e">
        <f>IF(C902="",NA(),MATCH($B902&amp;$C902,'Smelter Look-up'!$J:$J,0))</f>
        <v>#N/A</v>
      </c>
      <c r="W902" s="276"/>
      <c r="X902" s="276">
        <f t="shared" ca="1" si="124"/>
        <v>0</v>
      </c>
      <c r="Y902" s="276"/>
      <c r="Z902" s="276"/>
      <c r="AB902" s="278" t="str">
        <f t="shared" si="125"/>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3"/>
        <v/>
      </c>
      <c r="T903" s="225" t="str">
        <f ca="1">IF(B903="","",IF(ISERROR(MATCH($J903,SorP!$B$1:$B$6230,0)),"",INDIRECT("'SorP'!$A$"&amp;MATCH($J903,SorP!$B$1:$B$6230,0))))</f>
        <v/>
      </c>
      <c r="U903" s="241"/>
      <c r="V903" s="275" t="e">
        <f>IF(C903="",NA(),MATCH($B903&amp;$C903,'Smelter Look-up'!$J:$J,0))</f>
        <v>#N/A</v>
      </c>
      <c r="W903" s="276"/>
      <c r="X903" s="276">
        <f t="shared" ca="1" si="124"/>
        <v>0</v>
      </c>
      <c r="Y903" s="276"/>
      <c r="Z903" s="276"/>
      <c r="AB903" s="278" t="str">
        <f t="shared" si="125"/>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3"/>
        <v/>
      </c>
      <c r="T904" s="225" t="str">
        <f ca="1">IF(B904="","",IF(ISERROR(MATCH($J904,SorP!$B$1:$B$6230,0)),"",INDIRECT("'SorP'!$A$"&amp;MATCH($J904,SorP!$B$1:$B$6230,0))))</f>
        <v/>
      </c>
      <c r="U904" s="241"/>
      <c r="V904" s="275" t="e">
        <f>IF(C904="",NA(),MATCH($B904&amp;$C904,'Smelter Look-up'!$J:$J,0))</f>
        <v>#N/A</v>
      </c>
      <c r="W904" s="276"/>
      <c r="X904" s="276">
        <f t="shared" ca="1" si="124"/>
        <v>0</v>
      </c>
      <c r="Y904" s="276"/>
      <c r="Z904" s="276"/>
      <c r="AB904" s="278" t="str">
        <f t="shared" si="125"/>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3"/>
        <v/>
      </c>
      <c r="T905" s="225" t="str">
        <f ca="1">IF(B905="","",IF(ISERROR(MATCH($J905,SorP!$B$1:$B$6230,0)),"",INDIRECT("'SorP'!$A$"&amp;MATCH($J905,SorP!$B$1:$B$6230,0))))</f>
        <v/>
      </c>
      <c r="U905" s="241"/>
      <c r="V905" s="275" t="e">
        <f>IF(C905="",NA(),MATCH($B905&amp;$C905,'Smelter Look-up'!$J:$J,0))</f>
        <v>#N/A</v>
      </c>
      <c r="W905" s="276"/>
      <c r="X905" s="276">
        <f t="shared" ca="1" si="124"/>
        <v>0</v>
      </c>
      <c r="Y905" s="276"/>
      <c r="Z905" s="276"/>
      <c r="AB905" s="278" t="str">
        <f t="shared" si="125"/>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3"/>
        <v/>
      </c>
      <c r="T906" s="225" t="str">
        <f ca="1">IF(B906="","",IF(ISERROR(MATCH($J906,SorP!$B$1:$B$6230,0)),"",INDIRECT("'SorP'!$A$"&amp;MATCH($J906,SorP!$B$1:$B$6230,0))))</f>
        <v/>
      </c>
      <c r="U906" s="241"/>
      <c r="V906" s="275" t="e">
        <f>IF(C906="",NA(),MATCH($B906&amp;$C906,'Smelter Look-up'!$J:$J,0))</f>
        <v>#N/A</v>
      </c>
      <c r="W906" s="276"/>
      <c r="X906" s="276">
        <f t="shared" ca="1" si="124"/>
        <v>0</v>
      </c>
      <c r="Y906" s="276"/>
      <c r="Z906" s="276"/>
      <c r="AB906" s="278" t="str">
        <f t="shared" si="125"/>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3"/>
        <v/>
      </c>
      <c r="T907" s="225" t="str">
        <f ca="1">IF(B907="","",IF(ISERROR(MATCH($J907,SorP!$B$1:$B$6230,0)),"",INDIRECT("'SorP'!$A$"&amp;MATCH($J907,SorP!$B$1:$B$6230,0))))</f>
        <v/>
      </c>
      <c r="U907" s="241"/>
      <c r="V907" s="275" t="e">
        <f>IF(C907="",NA(),MATCH($B907&amp;$C907,'Smelter Look-up'!$J:$J,0))</f>
        <v>#N/A</v>
      </c>
      <c r="W907" s="276"/>
      <c r="X907" s="276">
        <f t="shared" ca="1" si="124"/>
        <v>0</v>
      </c>
      <c r="Y907" s="276"/>
      <c r="Z907" s="276"/>
      <c r="AB907" s="278" t="str">
        <f t="shared" si="125"/>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3"/>
        <v/>
      </c>
      <c r="T908" s="225" t="str">
        <f ca="1">IF(B908="","",IF(ISERROR(MATCH($J908,SorP!$B$1:$B$6230,0)),"",INDIRECT("'SorP'!$A$"&amp;MATCH($J908,SorP!$B$1:$B$6230,0))))</f>
        <v/>
      </c>
      <c r="U908" s="241"/>
      <c r="V908" s="275" t="e">
        <f>IF(C908="",NA(),MATCH($B908&amp;$C908,'Smelter Look-up'!$J:$J,0))</f>
        <v>#N/A</v>
      </c>
      <c r="W908" s="276"/>
      <c r="X908" s="276">
        <f t="shared" ca="1" si="124"/>
        <v>0</v>
      </c>
      <c r="Y908" s="276"/>
      <c r="Z908" s="276"/>
      <c r="AB908" s="278" t="str">
        <f t="shared" si="125"/>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3"/>
        <v/>
      </c>
      <c r="T909" s="225" t="str">
        <f ca="1">IF(B909="","",IF(ISERROR(MATCH($J909,SorP!$B$1:$B$6230,0)),"",INDIRECT("'SorP'!$A$"&amp;MATCH($J909,SorP!$B$1:$B$6230,0))))</f>
        <v/>
      </c>
      <c r="U909" s="241"/>
      <c r="V909" s="275" t="e">
        <f>IF(C909="",NA(),MATCH($B909&amp;$C909,'Smelter Look-up'!$J:$J,0))</f>
        <v>#N/A</v>
      </c>
      <c r="W909" s="276"/>
      <c r="X909" s="276">
        <f t="shared" ca="1" si="124"/>
        <v>0</v>
      </c>
      <c r="Y909" s="276"/>
      <c r="Z909" s="276"/>
      <c r="AB909" s="278" t="str">
        <f t="shared" si="125"/>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3"/>
        <v/>
      </c>
      <c r="T910" s="225" t="str">
        <f ca="1">IF(B910="","",IF(ISERROR(MATCH($J910,SorP!$B$1:$B$6230,0)),"",INDIRECT("'SorP'!$A$"&amp;MATCH($J910,SorP!$B$1:$B$6230,0))))</f>
        <v/>
      </c>
      <c r="U910" s="241"/>
      <c r="V910" s="275" t="e">
        <f>IF(C910="",NA(),MATCH($B910&amp;$C910,'Smelter Look-up'!$J:$J,0))</f>
        <v>#N/A</v>
      </c>
      <c r="W910" s="276"/>
      <c r="X910" s="276">
        <f t="shared" ca="1" si="124"/>
        <v>0</v>
      </c>
      <c r="Y910" s="276"/>
      <c r="Z910" s="276"/>
      <c r="AB910" s="278" t="str">
        <f t="shared" si="125"/>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3"/>
        <v/>
      </c>
      <c r="T911" s="225" t="str">
        <f ca="1">IF(B911="","",IF(ISERROR(MATCH($J911,SorP!$B$1:$B$6230,0)),"",INDIRECT("'SorP'!$A$"&amp;MATCH($J911,SorP!$B$1:$B$6230,0))))</f>
        <v/>
      </c>
      <c r="U911" s="241"/>
      <c r="V911" s="275" t="e">
        <f>IF(C911="",NA(),MATCH($B911&amp;$C911,'Smelter Look-up'!$J:$J,0))</f>
        <v>#N/A</v>
      </c>
      <c r="W911" s="276"/>
      <c r="X911" s="276">
        <f t="shared" ca="1" si="124"/>
        <v>0</v>
      </c>
      <c r="Y911" s="276"/>
      <c r="Z911" s="276"/>
      <c r="AB911" s="278" t="str">
        <f t="shared" si="125"/>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3"/>
        <v/>
      </c>
      <c r="T912" s="225" t="str">
        <f ca="1">IF(B912="","",IF(ISERROR(MATCH($J912,SorP!$B$1:$B$6230,0)),"",INDIRECT("'SorP'!$A$"&amp;MATCH($J912,SorP!$B$1:$B$6230,0))))</f>
        <v/>
      </c>
      <c r="U912" s="241"/>
      <c r="V912" s="275" t="e">
        <f>IF(C912="",NA(),MATCH($B912&amp;$C912,'Smelter Look-up'!$J:$J,0))</f>
        <v>#N/A</v>
      </c>
      <c r="W912" s="276"/>
      <c r="X912" s="276">
        <f t="shared" ca="1" si="124"/>
        <v>0</v>
      </c>
      <c r="Y912" s="276"/>
      <c r="Z912" s="276"/>
      <c r="AB912" s="278" t="str">
        <f t="shared" si="125"/>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3"/>
        <v/>
      </c>
      <c r="T913" s="225" t="str">
        <f ca="1">IF(B913="","",IF(ISERROR(MATCH($J913,SorP!$B$1:$B$6230,0)),"",INDIRECT("'SorP'!$A$"&amp;MATCH($J913,SorP!$B$1:$B$6230,0))))</f>
        <v/>
      </c>
      <c r="U913" s="241"/>
      <c r="V913" s="275" t="e">
        <f>IF(C913="",NA(),MATCH($B913&amp;$C913,'Smelter Look-up'!$J:$J,0))</f>
        <v>#N/A</v>
      </c>
      <c r="W913" s="276"/>
      <c r="X913" s="276">
        <f t="shared" ca="1" si="124"/>
        <v>0</v>
      </c>
      <c r="Y913" s="276"/>
      <c r="Z913" s="276"/>
      <c r="AB913" s="278" t="str">
        <f t="shared" si="125"/>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3"/>
        <v/>
      </c>
      <c r="T914" s="225" t="str">
        <f ca="1">IF(B914="","",IF(ISERROR(MATCH($J914,SorP!$B$1:$B$6230,0)),"",INDIRECT("'SorP'!$A$"&amp;MATCH($J914,SorP!$B$1:$B$6230,0))))</f>
        <v/>
      </c>
      <c r="U914" s="241"/>
      <c r="V914" s="275" t="e">
        <f>IF(C914="",NA(),MATCH($B914&amp;$C914,'Smelter Look-up'!$J:$J,0))</f>
        <v>#N/A</v>
      </c>
      <c r="W914" s="276"/>
      <c r="X914" s="276">
        <f t="shared" ca="1" si="124"/>
        <v>0</v>
      </c>
      <c r="Y914" s="276"/>
      <c r="Z914" s="276"/>
      <c r="AB914" s="278" t="str">
        <f t="shared" si="125"/>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3"/>
        <v/>
      </c>
      <c r="T915" s="225" t="str">
        <f ca="1">IF(B915="","",IF(ISERROR(MATCH($J915,SorP!$B$1:$B$6230,0)),"",INDIRECT("'SorP'!$A$"&amp;MATCH($J915,SorP!$B$1:$B$6230,0))))</f>
        <v/>
      </c>
      <c r="U915" s="241"/>
      <c r="V915" s="275" t="e">
        <f>IF(C915="",NA(),MATCH($B915&amp;$C915,'Smelter Look-up'!$J:$J,0))</f>
        <v>#N/A</v>
      </c>
      <c r="W915" s="276"/>
      <c r="X915" s="276">
        <f t="shared" ca="1" si="124"/>
        <v>0</v>
      </c>
      <c r="Y915" s="276"/>
      <c r="Z915" s="276"/>
      <c r="AB915" s="278" t="str">
        <f t="shared" si="125"/>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3"/>
        <v/>
      </c>
      <c r="T916" s="225" t="str">
        <f ca="1">IF(B916="","",IF(ISERROR(MATCH($J916,SorP!$B$1:$B$6230,0)),"",INDIRECT("'SorP'!$A$"&amp;MATCH($J916,SorP!$B$1:$B$6230,0))))</f>
        <v/>
      </c>
      <c r="U916" s="241"/>
      <c r="V916" s="275" t="e">
        <f>IF(C916="",NA(),MATCH($B916&amp;$C916,'Smelter Look-up'!$J:$J,0))</f>
        <v>#N/A</v>
      </c>
      <c r="W916" s="276"/>
      <c r="X916" s="276">
        <f t="shared" ca="1" si="124"/>
        <v>0</v>
      </c>
      <c r="Y916" s="276"/>
      <c r="Z916" s="276"/>
      <c r="AB916" s="278" t="str">
        <f t="shared" si="125"/>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3"/>
        <v/>
      </c>
      <c r="T917" s="225" t="str">
        <f ca="1">IF(B917="","",IF(ISERROR(MATCH($J917,SorP!$B$1:$B$6230,0)),"",INDIRECT("'SorP'!$A$"&amp;MATCH($J917,SorP!$B$1:$B$6230,0))))</f>
        <v/>
      </c>
      <c r="U917" s="241"/>
      <c r="V917" s="275" t="e">
        <f>IF(C917="",NA(),MATCH($B917&amp;$C917,'Smelter Look-up'!$J:$J,0))</f>
        <v>#N/A</v>
      </c>
      <c r="W917" s="276"/>
      <c r="X917" s="276">
        <f t="shared" ca="1" si="124"/>
        <v>0</v>
      </c>
      <c r="Y917" s="276"/>
      <c r="Z917" s="276"/>
      <c r="AB917" s="278" t="str">
        <f t="shared" si="125"/>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3"/>
        <v/>
      </c>
      <c r="T918" s="225" t="str">
        <f ca="1">IF(B918="","",IF(ISERROR(MATCH($J918,SorP!$B$1:$B$6230,0)),"",INDIRECT("'SorP'!$A$"&amp;MATCH($J918,SorP!$B$1:$B$6230,0))))</f>
        <v/>
      </c>
      <c r="U918" s="241"/>
      <c r="V918" s="275" t="e">
        <f>IF(C918="",NA(),MATCH($B918&amp;$C918,'Smelter Look-up'!$J:$J,0))</f>
        <v>#N/A</v>
      </c>
      <c r="W918" s="276"/>
      <c r="X918" s="276">
        <f t="shared" ca="1" si="124"/>
        <v>0</v>
      </c>
      <c r="Y918" s="276"/>
      <c r="Z918" s="276"/>
      <c r="AB918" s="278" t="str">
        <f t="shared" si="125"/>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3"/>
        <v/>
      </c>
      <c r="T919" s="225" t="str">
        <f ca="1">IF(B919="","",IF(ISERROR(MATCH($J919,SorP!$B$1:$B$6230,0)),"",INDIRECT("'SorP'!$A$"&amp;MATCH($J919,SorP!$B$1:$B$6230,0))))</f>
        <v/>
      </c>
      <c r="U919" s="241"/>
      <c r="V919" s="275" t="e">
        <f>IF(C919="",NA(),MATCH($B919&amp;$C919,'Smelter Look-up'!$J:$J,0))</f>
        <v>#N/A</v>
      </c>
      <c r="W919" s="276"/>
      <c r="X919" s="276">
        <f t="shared" ca="1" si="124"/>
        <v>0</v>
      </c>
      <c r="Y919" s="276"/>
      <c r="Z919" s="276"/>
      <c r="AB919" s="278" t="str">
        <f t="shared" si="125"/>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3"/>
        <v/>
      </c>
      <c r="T920" s="225" t="str">
        <f ca="1">IF(B920="","",IF(ISERROR(MATCH($J920,SorP!$B$1:$B$6230,0)),"",INDIRECT("'SorP'!$A$"&amp;MATCH($J920,SorP!$B$1:$B$6230,0))))</f>
        <v/>
      </c>
      <c r="U920" s="241"/>
      <c r="V920" s="275" t="e">
        <f>IF(C920="",NA(),MATCH($B920&amp;$C920,'Smelter Look-up'!$J:$J,0))</f>
        <v>#N/A</v>
      </c>
      <c r="W920" s="276"/>
      <c r="X920" s="276">
        <f t="shared" ca="1" si="124"/>
        <v>0</v>
      </c>
      <c r="Y920" s="276"/>
      <c r="Z920" s="276"/>
      <c r="AB920" s="278" t="str">
        <f t="shared" si="125"/>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3"/>
        <v/>
      </c>
      <c r="T921" s="225" t="str">
        <f ca="1">IF(B921="","",IF(ISERROR(MATCH($J921,SorP!$B$1:$B$6230,0)),"",INDIRECT("'SorP'!$A$"&amp;MATCH($J921,SorP!$B$1:$B$6230,0))))</f>
        <v/>
      </c>
      <c r="U921" s="241"/>
      <c r="V921" s="275" t="e">
        <f>IF(C921="",NA(),MATCH($B921&amp;$C921,'Smelter Look-up'!$J:$J,0))</f>
        <v>#N/A</v>
      </c>
      <c r="W921" s="276"/>
      <c r="X921" s="276">
        <f t="shared" ca="1" si="124"/>
        <v>0</v>
      </c>
      <c r="Y921" s="276"/>
      <c r="Z921" s="276"/>
      <c r="AB921" s="278" t="str">
        <f t="shared" si="125"/>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3"/>
        <v/>
      </c>
      <c r="T922" s="225" t="str">
        <f ca="1">IF(B922="","",IF(ISERROR(MATCH($J922,SorP!$B$1:$B$6230,0)),"",INDIRECT("'SorP'!$A$"&amp;MATCH($J922,SorP!$B$1:$B$6230,0))))</f>
        <v/>
      </c>
      <c r="U922" s="241"/>
      <c r="V922" s="275" t="e">
        <f>IF(C922="",NA(),MATCH($B922&amp;$C922,'Smelter Look-up'!$J:$J,0))</f>
        <v>#N/A</v>
      </c>
      <c r="W922" s="276"/>
      <c r="X922" s="276">
        <f t="shared" ca="1" si="124"/>
        <v>0</v>
      </c>
      <c r="Y922" s="276"/>
      <c r="Z922" s="276"/>
      <c r="AB922" s="278" t="str">
        <f t="shared" si="125"/>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3"/>
        <v/>
      </c>
      <c r="T923" s="225" t="str">
        <f ca="1">IF(B923="","",IF(ISERROR(MATCH($J923,SorP!$B$1:$B$6230,0)),"",INDIRECT("'SorP'!$A$"&amp;MATCH($J923,SorP!$B$1:$B$6230,0))))</f>
        <v/>
      </c>
      <c r="U923" s="241"/>
      <c r="V923" s="275" t="e">
        <f>IF(C923="",NA(),MATCH($B923&amp;$C923,'Smelter Look-up'!$J:$J,0))</f>
        <v>#N/A</v>
      </c>
      <c r="W923" s="276"/>
      <c r="X923" s="276">
        <f t="shared" ca="1" si="124"/>
        <v>0</v>
      </c>
      <c r="Y923" s="276"/>
      <c r="Z923" s="276"/>
      <c r="AB923" s="278" t="str">
        <f t="shared" si="125"/>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26">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27">IF(AND(C924="Smelter not listed",OR(LEN(D924)=0,LEN(E924)=0)),1,0)</f>
        <v>0</v>
      </c>
      <c r="Y924" s="276"/>
      <c r="Z924" s="276"/>
      <c r="AB924" s="278" t="str">
        <f t="shared" ref="AB924:AB954" si="128">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26"/>
        <v/>
      </c>
      <c r="T925" s="225" t="str">
        <f ca="1">IF(B925="","",IF(ISERROR(MATCH($J925,SorP!$B$1:$B$6230,0)),"",INDIRECT("'SorP'!$A$"&amp;MATCH($J925,SorP!$B$1:$B$6230,0))))</f>
        <v/>
      </c>
      <c r="U925" s="241"/>
      <c r="V925" s="275" t="e">
        <f>IF(C925="",NA(),MATCH($B925&amp;$C925,'Smelter Look-up'!$J:$J,0))</f>
        <v>#N/A</v>
      </c>
      <c r="W925" s="276"/>
      <c r="X925" s="276">
        <f t="shared" ca="1" si="127"/>
        <v>0</v>
      </c>
      <c r="Y925" s="276"/>
      <c r="Z925" s="276"/>
      <c r="AB925" s="278" t="str">
        <f t="shared" si="128"/>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26"/>
        <v/>
      </c>
      <c r="T926" s="225" t="str">
        <f ca="1">IF(B926="","",IF(ISERROR(MATCH($J926,SorP!$B$1:$B$6230,0)),"",INDIRECT("'SorP'!$A$"&amp;MATCH($J926,SorP!$B$1:$B$6230,0))))</f>
        <v/>
      </c>
      <c r="U926" s="241"/>
      <c r="V926" s="275" t="e">
        <f>IF(C926="",NA(),MATCH($B926&amp;$C926,'Smelter Look-up'!$J:$J,0))</f>
        <v>#N/A</v>
      </c>
      <c r="W926" s="276"/>
      <c r="X926" s="276">
        <f t="shared" ca="1" si="127"/>
        <v>0</v>
      </c>
      <c r="Y926" s="276"/>
      <c r="Z926" s="276"/>
      <c r="AB926" s="278" t="str">
        <f t="shared" si="128"/>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26"/>
        <v/>
      </c>
      <c r="T927" s="225" t="str">
        <f ca="1">IF(B927="","",IF(ISERROR(MATCH($J927,SorP!$B$1:$B$6230,0)),"",INDIRECT("'SorP'!$A$"&amp;MATCH($J927,SorP!$B$1:$B$6230,0))))</f>
        <v/>
      </c>
      <c r="U927" s="241"/>
      <c r="V927" s="275" t="e">
        <f>IF(C927="",NA(),MATCH($B927&amp;$C927,'Smelter Look-up'!$J:$J,0))</f>
        <v>#N/A</v>
      </c>
      <c r="W927" s="276"/>
      <c r="X927" s="276">
        <f t="shared" ca="1" si="127"/>
        <v>0</v>
      </c>
      <c r="Y927" s="276"/>
      <c r="Z927" s="276"/>
      <c r="AB927" s="278" t="str">
        <f t="shared" si="128"/>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26"/>
        <v/>
      </c>
      <c r="T928" s="225" t="str">
        <f ca="1">IF(B928="","",IF(ISERROR(MATCH($J928,SorP!$B$1:$B$6230,0)),"",INDIRECT("'SorP'!$A$"&amp;MATCH($J928,SorP!$B$1:$B$6230,0))))</f>
        <v/>
      </c>
      <c r="U928" s="241"/>
      <c r="V928" s="275" t="e">
        <f>IF(C928="",NA(),MATCH($B928&amp;$C928,'Smelter Look-up'!$J:$J,0))</f>
        <v>#N/A</v>
      </c>
      <c r="W928" s="276"/>
      <c r="X928" s="276">
        <f t="shared" ca="1" si="127"/>
        <v>0</v>
      </c>
      <c r="Y928" s="276"/>
      <c r="Z928" s="276"/>
      <c r="AB928" s="278" t="str">
        <f t="shared" si="128"/>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26"/>
        <v/>
      </c>
      <c r="T929" s="225" t="str">
        <f ca="1">IF(B929="","",IF(ISERROR(MATCH($J929,SorP!$B$1:$B$6230,0)),"",INDIRECT("'SorP'!$A$"&amp;MATCH($J929,SorP!$B$1:$B$6230,0))))</f>
        <v/>
      </c>
      <c r="U929" s="241"/>
      <c r="V929" s="275" t="e">
        <f>IF(C929="",NA(),MATCH($B929&amp;$C929,'Smelter Look-up'!$J:$J,0))</f>
        <v>#N/A</v>
      </c>
      <c r="W929" s="276"/>
      <c r="X929" s="276">
        <f t="shared" ca="1" si="127"/>
        <v>0</v>
      </c>
      <c r="Y929" s="276"/>
      <c r="Z929" s="276"/>
      <c r="AB929" s="278" t="str">
        <f t="shared" si="128"/>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26"/>
        <v/>
      </c>
      <c r="T930" s="225" t="str">
        <f ca="1">IF(B930="","",IF(ISERROR(MATCH($J930,SorP!$B$1:$B$6230,0)),"",INDIRECT("'SorP'!$A$"&amp;MATCH($J930,SorP!$B$1:$B$6230,0))))</f>
        <v/>
      </c>
      <c r="U930" s="241"/>
      <c r="V930" s="275" t="e">
        <f>IF(C930="",NA(),MATCH($B930&amp;$C930,'Smelter Look-up'!$J:$J,0))</f>
        <v>#N/A</v>
      </c>
      <c r="W930" s="276"/>
      <c r="X930" s="276">
        <f t="shared" ca="1" si="127"/>
        <v>0</v>
      </c>
      <c r="Y930" s="276"/>
      <c r="Z930" s="276"/>
      <c r="AB930" s="278" t="str">
        <f t="shared" si="128"/>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26"/>
        <v/>
      </c>
      <c r="T931" s="225" t="str">
        <f ca="1">IF(B931="","",IF(ISERROR(MATCH($J931,SorP!$B$1:$B$6230,0)),"",INDIRECT("'SorP'!$A$"&amp;MATCH($J931,SorP!$B$1:$B$6230,0))))</f>
        <v/>
      </c>
      <c r="U931" s="241"/>
      <c r="V931" s="275" t="e">
        <f>IF(C931="",NA(),MATCH($B931&amp;$C931,'Smelter Look-up'!$J:$J,0))</f>
        <v>#N/A</v>
      </c>
      <c r="W931" s="276"/>
      <c r="X931" s="276">
        <f t="shared" ca="1" si="127"/>
        <v>0</v>
      </c>
      <c r="Y931" s="276"/>
      <c r="Z931" s="276"/>
      <c r="AB931" s="278" t="str">
        <f t="shared" si="128"/>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26"/>
        <v/>
      </c>
      <c r="T932" s="225" t="str">
        <f ca="1">IF(B932="","",IF(ISERROR(MATCH($J932,SorP!$B$1:$B$6230,0)),"",INDIRECT("'SorP'!$A$"&amp;MATCH($J932,SorP!$B$1:$B$6230,0))))</f>
        <v/>
      </c>
      <c r="U932" s="241"/>
      <c r="V932" s="275" t="e">
        <f>IF(C932="",NA(),MATCH($B932&amp;$C932,'Smelter Look-up'!$J:$J,0))</f>
        <v>#N/A</v>
      </c>
      <c r="W932" s="276"/>
      <c r="X932" s="276">
        <f t="shared" ca="1" si="127"/>
        <v>0</v>
      </c>
      <c r="Y932" s="276"/>
      <c r="Z932" s="276"/>
      <c r="AB932" s="278" t="str">
        <f t="shared" si="128"/>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26"/>
        <v/>
      </c>
      <c r="T933" s="225" t="str">
        <f ca="1">IF(B933="","",IF(ISERROR(MATCH($J933,SorP!$B$1:$B$6230,0)),"",INDIRECT("'SorP'!$A$"&amp;MATCH($J933,SorP!$B$1:$B$6230,0))))</f>
        <v/>
      </c>
      <c r="U933" s="241"/>
      <c r="V933" s="275" t="e">
        <f>IF(C933="",NA(),MATCH($B933&amp;$C933,'Smelter Look-up'!$J:$J,0))</f>
        <v>#N/A</v>
      </c>
      <c r="W933" s="276"/>
      <c r="X933" s="276">
        <f t="shared" ca="1" si="127"/>
        <v>0</v>
      </c>
      <c r="Y933" s="276"/>
      <c r="Z933" s="276"/>
      <c r="AB933" s="278" t="str">
        <f t="shared" si="128"/>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26"/>
        <v/>
      </c>
      <c r="T934" s="225" t="str">
        <f ca="1">IF(B934="","",IF(ISERROR(MATCH($J934,SorP!$B$1:$B$6230,0)),"",INDIRECT("'SorP'!$A$"&amp;MATCH($J934,SorP!$B$1:$B$6230,0))))</f>
        <v/>
      </c>
      <c r="U934" s="241"/>
      <c r="V934" s="275" t="e">
        <f>IF(C934="",NA(),MATCH($B934&amp;$C934,'Smelter Look-up'!$J:$J,0))</f>
        <v>#N/A</v>
      </c>
      <c r="W934" s="276"/>
      <c r="X934" s="276">
        <f t="shared" ca="1" si="127"/>
        <v>0</v>
      </c>
      <c r="Y934" s="276"/>
      <c r="Z934" s="276"/>
      <c r="AB934" s="278" t="str">
        <f t="shared" si="128"/>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26"/>
        <v/>
      </c>
      <c r="T935" s="225" t="str">
        <f ca="1">IF(B935="","",IF(ISERROR(MATCH($J935,SorP!$B$1:$B$6230,0)),"",INDIRECT("'SorP'!$A$"&amp;MATCH($J935,SorP!$B$1:$B$6230,0))))</f>
        <v/>
      </c>
      <c r="U935" s="241"/>
      <c r="V935" s="275" t="e">
        <f>IF(C935="",NA(),MATCH($B935&amp;$C935,'Smelter Look-up'!$J:$J,0))</f>
        <v>#N/A</v>
      </c>
      <c r="W935" s="276"/>
      <c r="X935" s="276">
        <f t="shared" ca="1" si="127"/>
        <v>0</v>
      </c>
      <c r="Y935" s="276"/>
      <c r="Z935" s="276"/>
      <c r="AB935" s="278" t="str">
        <f t="shared" si="128"/>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26"/>
        <v/>
      </c>
      <c r="T936" s="225" t="str">
        <f ca="1">IF(B936="","",IF(ISERROR(MATCH($J936,SorP!$B$1:$B$6230,0)),"",INDIRECT("'SorP'!$A$"&amp;MATCH($J936,SorP!$B$1:$B$6230,0))))</f>
        <v/>
      </c>
      <c r="U936" s="241"/>
      <c r="V936" s="275" t="e">
        <f>IF(C936="",NA(),MATCH($B936&amp;$C936,'Smelter Look-up'!$J:$J,0))</f>
        <v>#N/A</v>
      </c>
      <c r="W936" s="276"/>
      <c r="X936" s="276">
        <f t="shared" ca="1" si="127"/>
        <v>0</v>
      </c>
      <c r="Y936" s="276"/>
      <c r="Z936" s="276"/>
      <c r="AB936" s="278" t="str">
        <f t="shared" si="128"/>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26"/>
        <v/>
      </c>
      <c r="T937" s="225" t="str">
        <f ca="1">IF(B937="","",IF(ISERROR(MATCH($J937,SorP!$B$1:$B$6230,0)),"",INDIRECT("'SorP'!$A$"&amp;MATCH($J937,SorP!$B$1:$B$6230,0))))</f>
        <v/>
      </c>
      <c r="U937" s="241"/>
      <c r="V937" s="275" t="e">
        <f>IF(C937="",NA(),MATCH($B937&amp;$C937,'Smelter Look-up'!$J:$J,0))</f>
        <v>#N/A</v>
      </c>
      <c r="W937" s="276"/>
      <c r="X937" s="276">
        <f t="shared" ca="1" si="127"/>
        <v>0</v>
      </c>
      <c r="Y937" s="276"/>
      <c r="Z937" s="276"/>
      <c r="AB937" s="278" t="str">
        <f t="shared" si="128"/>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26"/>
        <v/>
      </c>
      <c r="T938" s="225" t="str">
        <f ca="1">IF(B938="","",IF(ISERROR(MATCH($J938,SorP!$B$1:$B$6230,0)),"",INDIRECT("'SorP'!$A$"&amp;MATCH($J938,SorP!$B$1:$B$6230,0))))</f>
        <v/>
      </c>
      <c r="U938" s="241"/>
      <c r="V938" s="275" t="e">
        <f>IF(C938="",NA(),MATCH($B938&amp;$C938,'Smelter Look-up'!$J:$J,0))</f>
        <v>#N/A</v>
      </c>
      <c r="W938" s="276"/>
      <c r="X938" s="276">
        <f t="shared" ca="1" si="127"/>
        <v>0</v>
      </c>
      <c r="Y938" s="276"/>
      <c r="Z938" s="276"/>
      <c r="AB938" s="278" t="str">
        <f t="shared" si="128"/>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26"/>
        <v/>
      </c>
      <c r="T939" s="225" t="str">
        <f ca="1">IF(B939="","",IF(ISERROR(MATCH($J939,SorP!$B$1:$B$6230,0)),"",INDIRECT("'SorP'!$A$"&amp;MATCH($J939,SorP!$B$1:$B$6230,0))))</f>
        <v/>
      </c>
      <c r="U939" s="241"/>
      <c r="V939" s="275" t="e">
        <f>IF(C939="",NA(),MATCH($B939&amp;$C939,'Smelter Look-up'!$J:$J,0))</f>
        <v>#N/A</v>
      </c>
      <c r="W939" s="276"/>
      <c r="X939" s="276">
        <f t="shared" ca="1" si="127"/>
        <v>0</v>
      </c>
      <c r="Y939" s="276"/>
      <c r="Z939" s="276"/>
      <c r="AB939" s="278" t="str">
        <f t="shared" si="128"/>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26"/>
        <v/>
      </c>
      <c r="T940" s="225" t="str">
        <f ca="1">IF(B940="","",IF(ISERROR(MATCH($J940,SorP!$B$1:$B$6230,0)),"",INDIRECT("'SorP'!$A$"&amp;MATCH($J940,SorP!$B$1:$B$6230,0))))</f>
        <v/>
      </c>
      <c r="U940" s="241"/>
      <c r="V940" s="275" t="e">
        <f>IF(C940="",NA(),MATCH($B940&amp;$C940,'Smelter Look-up'!$J:$J,0))</f>
        <v>#N/A</v>
      </c>
      <c r="W940" s="276"/>
      <c r="X940" s="276">
        <f t="shared" ca="1" si="127"/>
        <v>0</v>
      </c>
      <c r="Y940" s="276"/>
      <c r="Z940" s="276"/>
      <c r="AB940" s="278" t="str">
        <f t="shared" si="128"/>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26"/>
        <v/>
      </c>
      <c r="T941" s="225" t="str">
        <f ca="1">IF(B941="","",IF(ISERROR(MATCH($J941,SorP!$B$1:$B$6230,0)),"",INDIRECT("'SorP'!$A$"&amp;MATCH($J941,SorP!$B$1:$B$6230,0))))</f>
        <v/>
      </c>
      <c r="U941" s="241"/>
      <c r="V941" s="275" t="e">
        <f>IF(C941="",NA(),MATCH($B941&amp;$C941,'Smelter Look-up'!$J:$J,0))</f>
        <v>#N/A</v>
      </c>
      <c r="W941" s="276"/>
      <c r="X941" s="276">
        <f t="shared" ca="1" si="127"/>
        <v>0</v>
      </c>
      <c r="Y941" s="276"/>
      <c r="Z941" s="276"/>
      <c r="AB941" s="278" t="str">
        <f t="shared" si="128"/>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26"/>
        <v/>
      </c>
      <c r="T942" s="225" t="str">
        <f ca="1">IF(B942="","",IF(ISERROR(MATCH($J942,SorP!$B$1:$B$6230,0)),"",INDIRECT("'SorP'!$A$"&amp;MATCH($J942,SorP!$B$1:$B$6230,0))))</f>
        <v/>
      </c>
      <c r="U942" s="241"/>
      <c r="V942" s="275" t="e">
        <f>IF(C942="",NA(),MATCH($B942&amp;$C942,'Smelter Look-up'!$J:$J,0))</f>
        <v>#N/A</v>
      </c>
      <c r="W942" s="276"/>
      <c r="X942" s="276">
        <f t="shared" ca="1" si="127"/>
        <v>0</v>
      </c>
      <c r="Y942" s="276"/>
      <c r="Z942" s="276"/>
      <c r="AB942" s="278" t="str">
        <f t="shared" si="128"/>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26"/>
        <v/>
      </c>
      <c r="T943" s="225" t="str">
        <f ca="1">IF(B943="","",IF(ISERROR(MATCH($J943,SorP!$B$1:$B$6230,0)),"",INDIRECT("'SorP'!$A$"&amp;MATCH($J943,SorP!$B$1:$B$6230,0))))</f>
        <v/>
      </c>
      <c r="U943" s="241"/>
      <c r="V943" s="275" t="e">
        <f>IF(C943="",NA(),MATCH($B943&amp;$C943,'Smelter Look-up'!$J:$J,0))</f>
        <v>#N/A</v>
      </c>
      <c r="W943" s="276"/>
      <c r="X943" s="276">
        <f t="shared" ca="1" si="127"/>
        <v>0</v>
      </c>
      <c r="Y943" s="276"/>
      <c r="Z943" s="276"/>
      <c r="AB943" s="278" t="str">
        <f t="shared" si="128"/>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26"/>
        <v/>
      </c>
      <c r="T944" s="225" t="str">
        <f ca="1">IF(B944="","",IF(ISERROR(MATCH($J944,SorP!$B$1:$B$6230,0)),"",INDIRECT("'SorP'!$A$"&amp;MATCH($J944,SorP!$B$1:$B$6230,0))))</f>
        <v/>
      </c>
      <c r="U944" s="241"/>
      <c r="V944" s="275" t="e">
        <f>IF(C944="",NA(),MATCH($B944&amp;$C944,'Smelter Look-up'!$J:$J,0))</f>
        <v>#N/A</v>
      </c>
      <c r="W944" s="276"/>
      <c r="X944" s="276">
        <f t="shared" ca="1" si="127"/>
        <v>0</v>
      </c>
      <c r="Y944" s="276"/>
      <c r="Z944" s="276"/>
      <c r="AB944" s="278" t="str">
        <f t="shared" si="128"/>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26"/>
        <v/>
      </c>
      <c r="T945" s="225" t="str">
        <f ca="1">IF(B945="","",IF(ISERROR(MATCH($J945,SorP!$B$1:$B$6230,0)),"",INDIRECT("'SorP'!$A$"&amp;MATCH($J945,SorP!$B$1:$B$6230,0))))</f>
        <v/>
      </c>
      <c r="U945" s="241"/>
      <c r="V945" s="275" t="e">
        <f>IF(C945="",NA(),MATCH($B945&amp;$C945,'Smelter Look-up'!$J:$J,0))</f>
        <v>#N/A</v>
      </c>
      <c r="W945" s="276"/>
      <c r="X945" s="276">
        <f t="shared" ca="1" si="127"/>
        <v>0</v>
      </c>
      <c r="Y945" s="276"/>
      <c r="Z945" s="276"/>
      <c r="AB945" s="278" t="str">
        <f t="shared" si="128"/>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26"/>
        <v/>
      </c>
      <c r="T946" s="225" t="str">
        <f ca="1">IF(B946="","",IF(ISERROR(MATCH($J946,SorP!$B$1:$B$6230,0)),"",INDIRECT("'SorP'!$A$"&amp;MATCH($J946,SorP!$B$1:$B$6230,0))))</f>
        <v/>
      </c>
      <c r="U946" s="241"/>
      <c r="V946" s="275" t="e">
        <f>IF(C946="",NA(),MATCH($B946&amp;$C946,'Smelter Look-up'!$J:$J,0))</f>
        <v>#N/A</v>
      </c>
      <c r="W946" s="276"/>
      <c r="X946" s="276">
        <f t="shared" ca="1" si="127"/>
        <v>0</v>
      </c>
      <c r="Y946" s="276"/>
      <c r="Z946" s="276"/>
      <c r="AB946" s="278" t="str">
        <f t="shared" si="128"/>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26"/>
        <v/>
      </c>
      <c r="T947" s="225" t="str">
        <f ca="1">IF(B947="","",IF(ISERROR(MATCH($J947,SorP!$B$1:$B$6230,0)),"",INDIRECT("'SorP'!$A$"&amp;MATCH($J947,SorP!$B$1:$B$6230,0))))</f>
        <v/>
      </c>
      <c r="U947" s="241"/>
      <c r="V947" s="275" t="e">
        <f>IF(C947="",NA(),MATCH($B947&amp;$C947,'Smelter Look-up'!$J:$J,0))</f>
        <v>#N/A</v>
      </c>
      <c r="W947" s="276"/>
      <c r="X947" s="276">
        <f t="shared" ca="1" si="127"/>
        <v>0</v>
      </c>
      <c r="Y947" s="276"/>
      <c r="Z947" s="276"/>
      <c r="AB947" s="278" t="str">
        <f t="shared" si="128"/>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26"/>
        <v/>
      </c>
      <c r="T948" s="225" t="str">
        <f ca="1">IF(B948="","",IF(ISERROR(MATCH($J948,SorP!$B$1:$B$6230,0)),"",INDIRECT("'SorP'!$A$"&amp;MATCH($J948,SorP!$B$1:$B$6230,0))))</f>
        <v/>
      </c>
      <c r="U948" s="241"/>
      <c r="V948" s="275" t="e">
        <f>IF(C948="",NA(),MATCH($B948&amp;$C948,'Smelter Look-up'!$J:$J,0))</f>
        <v>#N/A</v>
      </c>
      <c r="W948" s="276"/>
      <c r="X948" s="276">
        <f t="shared" ca="1" si="127"/>
        <v>0</v>
      </c>
      <c r="Y948" s="276"/>
      <c r="Z948" s="276"/>
      <c r="AB948" s="278" t="str">
        <f t="shared" si="128"/>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26"/>
        <v/>
      </c>
      <c r="T949" s="225" t="str">
        <f ca="1">IF(B949="","",IF(ISERROR(MATCH($J949,SorP!$B$1:$B$6230,0)),"",INDIRECT("'SorP'!$A$"&amp;MATCH($J949,SorP!$B$1:$B$6230,0))))</f>
        <v/>
      </c>
      <c r="U949" s="241"/>
      <c r="V949" s="275" t="e">
        <f>IF(C949="",NA(),MATCH($B949&amp;$C949,'Smelter Look-up'!$J:$J,0))</f>
        <v>#N/A</v>
      </c>
      <c r="W949" s="276"/>
      <c r="X949" s="276">
        <f t="shared" ca="1" si="127"/>
        <v>0</v>
      </c>
      <c r="Y949" s="276"/>
      <c r="Z949" s="276"/>
      <c r="AB949" s="278" t="str">
        <f t="shared" si="128"/>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26"/>
        <v/>
      </c>
      <c r="T950" s="225" t="str">
        <f ca="1">IF(B950="","",IF(ISERROR(MATCH($J950,SorP!$B$1:$B$6230,0)),"",INDIRECT("'SorP'!$A$"&amp;MATCH($J950,SorP!$B$1:$B$6230,0))))</f>
        <v/>
      </c>
      <c r="U950" s="241"/>
      <c r="V950" s="275" t="e">
        <f>IF(C950="",NA(),MATCH($B950&amp;$C950,'Smelter Look-up'!$J:$J,0))</f>
        <v>#N/A</v>
      </c>
      <c r="W950" s="276"/>
      <c r="X950" s="276">
        <f t="shared" ca="1" si="127"/>
        <v>0</v>
      </c>
      <c r="Y950" s="276"/>
      <c r="Z950" s="276"/>
      <c r="AB950" s="278" t="str">
        <f t="shared" si="128"/>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26"/>
        <v/>
      </c>
      <c r="T951" s="225" t="str">
        <f ca="1">IF(B951="","",IF(ISERROR(MATCH($J951,SorP!$B$1:$B$6230,0)),"",INDIRECT("'SorP'!$A$"&amp;MATCH($J951,SorP!$B$1:$B$6230,0))))</f>
        <v/>
      </c>
      <c r="U951" s="241"/>
      <c r="V951" s="275" t="e">
        <f>IF(C951="",NA(),MATCH($B951&amp;$C951,'Smelter Look-up'!$J:$J,0))</f>
        <v>#N/A</v>
      </c>
      <c r="W951" s="276"/>
      <c r="X951" s="276">
        <f t="shared" ca="1" si="127"/>
        <v>0</v>
      </c>
      <c r="Y951" s="276"/>
      <c r="Z951" s="276"/>
      <c r="AB951" s="278" t="str">
        <f t="shared" si="128"/>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26"/>
        <v/>
      </c>
      <c r="T952" s="225" t="str">
        <f ca="1">IF(B952="","",IF(ISERROR(MATCH($J952,SorP!$B$1:$B$6230,0)),"",INDIRECT("'SorP'!$A$"&amp;MATCH($J952,SorP!$B$1:$B$6230,0))))</f>
        <v/>
      </c>
      <c r="U952" s="241"/>
      <c r="V952" s="275" t="e">
        <f>IF(C952="",NA(),MATCH($B952&amp;$C952,'Smelter Look-up'!$J:$J,0))</f>
        <v>#N/A</v>
      </c>
      <c r="W952" s="276"/>
      <c r="X952" s="276">
        <f t="shared" ca="1" si="127"/>
        <v>0</v>
      </c>
      <c r="Y952" s="276"/>
      <c r="Z952" s="276"/>
      <c r="AB952" s="278" t="str">
        <f t="shared" si="128"/>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26"/>
        <v/>
      </c>
      <c r="T953" s="225" t="str">
        <f ca="1">IF(B953="","",IF(ISERROR(MATCH($J953,SorP!$B$1:$B$6230,0)),"",INDIRECT("'SorP'!$A$"&amp;MATCH($J953,SorP!$B$1:$B$6230,0))))</f>
        <v/>
      </c>
      <c r="U953" s="241"/>
      <c r="V953" s="275" t="e">
        <f>IF(C953="",NA(),MATCH($B953&amp;$C953,'Smelter Look-up'!$J:$J,0))</f>
        <v>#N/A</v>
      </c>
      <c r="W953" s="276"/>
      <c r="X953" s="276">
        <f t="shared" ca="1" si="127"/>
        <v>0</v>
      </c>
      <c r="Y953" s="276"/>
      <c r="Z953" s="276"/>
      <c r="AB953" s="278" t="str">
        <f t="shared" si="128"/>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26"/>
        <v/>
      </c>
      <c r="T954" s="225" t="str">
        <f ca="1">IF(B954="","",IF(ISERROR(MATCH($J954,SorP!$B$1:$B$6230,0)),"",INDIRECT("'SorP'!$A$"&amp;MATCH($J954,SorP!$B$1:$B$6230,0))))</f>
        <v/>
      </c>
      <c r="U954" s="241"/>
      <c r="V954" s="275" t="e">
        <f>IF(C954="",NA(),MATCH($B954&amp;$C954,'Smelter Look-up'!$J:$J,0))</f>
        <v>#N/A</v>
      </c>
      <c r="W954" s="276"/>
      <c r="X954" s="276">
        <f t="shared" ca="1" si="127"/>
        <v>0</v>
      </c>
      <c r="Y954" s="276"/>
      <c r="Z954" s="276"/>
      <c r="AB954" s="278" t="str">
        <f t="shared" si="128"/>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29">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0">IF(AND(C955="Smelter not listed",OR(LEN(D955)=0,LEN(E955)=0)),1,0)</f>
        <v>0</v>
      </c>
      <c r="Y955" s="276"/>
      <c r="Z955" s="276"/>
      <c r="AB955" s="278" t="str">
        <f t="shared" ref="AB955" si="131">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2">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3">IF(AND(C956="Smelter not listed",OR(LEN(D956)=0,LEN(E956)=0)),1,0)</f>
        <v>0</v>
      </c>
      <c r="Y956" s="276"/>
      <c r="Z956" s="276"/>
      <c r="AB956" s="278" t="str">
        <f t="shared" ref="AB956:AB987" si="134">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2"/>
        <v/>
      </c>
      <c r="T957" s="225" t="str">
        <f ca="1">IF(B957="","",IF(ISERROR(MATCH($J957,SorP!$B$1:$B$6230,0)),"",INDIRECT("'SorP'!$A$"&amp;MATCH($J957,SorP!$B$1:$B$6230,0))))</f>
        <v/>
      </c>
      <c r="U957" s="241"/>
      <c r="V957" s="275" t="e">
        <f>IF(C957="",NA(),MATCH($B957&amp;$C957,'Smelter Look-up'!$J:$J,0))</f>
        <v>#N/A</v>
      </c>
      <c r="W957" s="276"/>
      <c r="X957" s="276">
        <f t="shared" ca="1" si="133"/>
        <v>0</v>
      </c>
      <c r="Y957" s="276"/>
      <c r="Z957" s="276"/>
      <c r="AB957" s="278" t="str">
        <f t="shared" si="134"/>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2"/>
        <v/>
      </c>
      <c r="T958" s="225" t="str">
        <f ca="1">IF(B958="","",IF(ISERROR(MATCH($J958,SorP!$B$1:$B$6230,0)),"",INDIRECT("'SorP'!$A$"&amp;MATCH($J958,SorP!$B$1:$B$6230,0))))</f>
        <v/>
      </c>
      <c r="U958" s="241"/>
      <c r="V958" s="275" t="e">
        <f>IF(C958="",NA(),MATCH($B958&amp;$C958,'Smelter Look-up'!$J:$J,0))</f>
        <v>#N/A</v>
      </c>
      <c r="W958" s="276"/>
      <c r="X958" s="276">
        <f t="shared" ca="1" si="133"/>
        <v>0</v>
      </c>
      <c r="Y958" s="276"/>
      <c r="Z958" s="276"/>
      <c r="AB958" s="278" t="str">
        <f t="shared" si="134"/>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2"/>
        <v/>
      </c>
      <c r="T959" s="225" t="str">
        <f ca="1">IF(B959="","",IF(ISERROR(MATCH($J959,SorP!$B$1:$B$6230,0)),"",INDIRECT("'SorP'!$A$"&amp;MATCH($J959,SorP!$B$1:$B$6230,0))))</f>
        <v/>
      </c>
      <c r="U959" s="241"/>
      <c r="V959" s="275" t="e">
        <f>IF(C959="",NA(),MATCH($B959&amp;$C959,'Smelter Look-up'!$J:$J,0))</f>
        <v>#N/A</v>
      </c>
      <c r="W959" s="276"/>
      <c r="X959" s="276">
        <f t="shared" ca="1" si="133"/>
        <v>0</v>
      </c>
      <c r="Y959" s="276"/>
      <c r="Z959" s="276"/>
      <c r="AB959" s="278" t="str">
        <f t="shared" si="134"/>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2"/>
        <v/>
      </c>
      <c r="T960" s="225" t="str">
        <f ca="1">IF(B960="","",IF(ISERROR(MATCH($J960,SorP!$B$1:$B$6230,0)),"",INDIRECT("'SorP'!$A$"&amp;MATCH($J960,SorP!$B$1:$B$6230,0))))</f>
        <v/>
      </c>
      <c r="U960" s="241"/>
      <c r="V960" s="275" t="e">
        <f>IF(C960="",NA(),MATCH($B960&amp;$C960,'Smelter Look-up'!$J:$J,0))</f>
        <v>#N/A</v>
      </c>
      <c r="W960" s="276"/>
      <c r="X960" s="276">
        <f t="shared" ca="1" si="133"/>
        <v>0</v>
      </c>
      <c r="Y960" s="276"/>
      <c r="Z960" s="276"/>
      <c r="AB960" s="278" t="str">
        <f t="shared" si="134"/>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2"/>
        <v/>
      </c>
      <c r="T961" s="225" t="str">
        <f ca="1">IF(B961="","",IF(ISERROR(MATCH($J961,SorP!$B$1:$B$6230,0)),"",INDIRECT("'SorP'!$A$"&amp;MATCH($J961,SorP!$B$1:$B$6230,0))))</f>
        <v/>
      </c>
      <c r="U961" s="241"/>
      <c r="V961" s="275" t="e">
        <f>IF(C961="",NA(),MATCH($B961&amp;$C961,'Smelter Look-up'!$J:$J,0))</f>
        <v>#N/A</v>
      </c>
      <c r="W961" s="276"/>
      <c r="X961" s="276">
        <f t="shared" ca="1" si="133"/>
        <v>0</v>
      </c>
      <c r="Y961" s="276"/>
      <c r="Z961" s="276"/>
      <c r="AB961" s="278" t="str">
        <f t="shared" si="134"/>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2"/>
        <v/>
      </c>
      <c r="T962" s="225" t="str">
        <f ca="1">IF(B962="","",IF(ISERROR(MATCH($J962,SorP!$B$1:$B$6230,0)),"",INDIRECT("'SorP'!$A$"&amp;MATCH($J962,SorP!$B$1:$B$6230,0))))</f>
        <v/>
      </c>
      <c r="U962" s="241"/>
      <c r="V962" s="275" t="e">
        <f>IF(C962="",NA(),MATCH($B962&amp;$C962,'Smelter Look-up'!$J:$J,0))</f>
        <v>#N/A</v>
      </c>
      <c r="W962" s="276"/>
      <c r="X962" s="276">
        <f t="shared" ca="1" si="133"/>
        <v>0</v>
      </c>
      <c r="Y962" s="276"/>
      <c r="Z962" s="276"/>
      <c r="AB962" s="278" t="str">
        <f t="shared" si="134"/>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2"/>
        <v/>
      </c>
      <c r="T963" s="225" t="str">
        <f ca="1">IF(B963="","",IF(ISERROR(MATCH($J963,SorP!$B$1:$B$6230,0)),"",INDIRECT("'SorP'!$A$"&amp;MATCH($J963,SorP!$B$1:$B$6230,0))))</f>
        <v/>
      </c>
      <c r="U963" s="241"/>
      <c r="V963" s="275" t="e">
        <f>IF(C963="",NA(),MATCH($B963&amp;$C963,'Smelter Look-up'!$J:$J,0))</f>
        <v>#N/A</v>
      </c>
      <c r="W963" s="276"/>
      <c r="X963" s="276">
        <f t="shared" ca="1" si="133"/>
        <v>0</v>
      </c>
      <c r="Y963" s="276"/>
      <c r="Z963" s="276"/>
      <c r="AB963" s="278" t="str">
        <f t="shared" si="134"/>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2"/>
        <v/>
      </c>
      <c r="T964" s="225" t="str">
        <f ca="1">IF(B964="","",IF(ISERROR(MATCH($J964,SorP!$B$1:$B$6230,0)),"",INDIRECT("'SorP'!$A$"&amp;MATCH($J964,SorP!$B$1:$B$6230,0))))</f>
        <v/>
      </c>
      <c r="U964" s="241"/>
      <c r="V964" s="275" t="e">
        <f>IF(C964="",NA(),MATCH($B964&amp;$C964,'Smelter Look-up'!$J:$J,0))</f>
        <v>#N/A</v>
      </c>
      <c r="W964" s="276"/>
      <c r="X964" s="276">
        <f t="shared" ca="1" si="133"/>
        <v>0</v>
      </c>
      <c r="Y964" s="276"/>
      <c r="Z964" s="276"/>
      <c r="AB964" s="278" t="str">
        <f t="shared" si="134"/>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2"/>
        <v/>
      </c>
      <c r="T965" s="225" t="str">
        <f ca="1">IF(B965="","",IF(ISERROR(MATCH($J965,SorP!$B$1:$B$6230,0)),"",INDIRECT("'SorP'!$A$"&amp;MATCH($J965,SorP!$B$1:$B$6230,0))))</f>
        <v/>
      </c>
      <c r="U965" s="241"/>
      <c r="V965" s="275" t="e">
        <f>IF(C965="",NA(),MATCH($B965&amp;$C965,'Smelter Look-up'!$J:$J,0))</f>
        <v>#N/A</v>
      </c>
      <c r="W965" s="276"/>
      <c r="X965" s="276">
        <f t="shared" ca="1" si="133"/>
        <v>0</v>
      </c>
      <c r="Y965" s="276"/>
      <c r="Z965" s="276"/>
      <c r="AB965" s="278" t="str">
        <f t="shared" si="134"/>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2"/>
        <v/>
      </c>
      <c r="T966" s="225" t="str">
        <f ca="1">IF(B966="","",IF(ISERROR(MATCH($J966,SorP!$B$1:$B$6230,0)),"",INDIRECT("'SorP'!$A$"&amp;MATCH($J966,SorP!$B$1:$B$6230,0))))</f>
        <v/>
      </c>
      <c r="U966" s="241"/>
      <c r="V966" s="275" t="e">
        <f>IF(C966="",NA(),MATCH($B966&amp;$C966,'Smelter Look-up'!$J:$J,0))</f>
        <v>#N/A</v>
      </c>
      <c r="W966" s="276"/>
      <c r="X966" s="276">
        <f t="shared" ca="1" si="133"/>
        <v>0</v>
      </c>
      <c r="Y966" s="276"/>
      <c r="Z966" s="276"/>
      <c r="AB966" s="278" t="str">
        <f t="shared" si="134"/>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2"/>
        <v/>
      </c>
      <c r="T967" s="225" t="str">
        <f ca="1">IF(B967="","",IF(ISERROR(MATCH($J967,SorP!$B$1:$B$6230,0)),"",INDIRECT("'SorP'!$A$"&amp;MATCH($J967,SorP!$B$1:$B$6230,0))))</f>
        <v/>
      </c>
      <c r="U967" s="241"/>
      <c r="V967" s="275" t="e">
        <f>IF(C967="",NA(),MATCH($B967&amp;$C967,'Smelter Look-up'!$J:$J,0))</f>
        <v>#N/A</v>
      </c>
      <c r="W967" s="276"/>
      <c r="X967" s="276">
        <f t="shared" ca="1" si="133"/>
        <v>0</v>
      </c>
      <c r="Y967" s="276"/>
      <c r="Z967" s="276"/>
      <c r="AB967" s="278" t="str">
        <f t="shared" si="134"/>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2"/>
        <v/>
      </c>
      <c r="T968" s="225" t="str">
        <f ca="1">IF(B968="","",IF(ISERROR(MATCH($J968,SorP!$B$1:$B$6230,0)),"",INDIRECT("'SorP'!$A$"&amp;MATCH($J968,SorP!$B$1:$B$6230,0))))</f>
        <v/>
      </c>
      <c r="U968" s="241"/>
      <c r="V968" s="275" t="e">
        <f>IF(C968="",NA(),MATCH($B968&amp;$C968,'Smelter Look-up'!$J:$J,0))</f>
        <v>#N/A</v>
      </c>
      <c r="W968" s="276"/>
      <c r="X968" s="276">
        <f t="shared" ca="1" si="133"/>
        <v>0</v>
      </c>
      <c r="Y968" s="276"/>
      <c r="Z968" s="276"/>
      <c r="AB968" s="278" t="str">
        <f t="shared" si="134"/>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2"/>
        <v/>
      </c>
      <c r="T969" s="225" t="str">
        <f ca="1">IF(B969="","",IF(ISERROR(MATCH($J969,SorP!$B$1:$B$6230,0)),"",INDIRECT("'SorP'!$A$"&amp;MATCH($J969,SorP!$B$1:$B$6230,0))))</f>
        <v/>
      </c>
      <c r="U969" s="241"/>
      <c r="V969" s="275" t="e">
        <f>IF(C969="",NA(),MATCH($B969&amp;$C969,'Smelter Look-up'!$J:$J,0))</f>
        <v>#N/A</v>
      </c>
      <c r="W969" s="276"/>
      <c r="X969" s="276">
        <f t="shared" ca="1" si="133"/>
        <v>0</v>
      </c>
      <c r="Y969" s="276"/>
      <c r="Z969" s="276"/>
      <c r="AB969" s="278" t="str">
        <f t="shared" si="134"/>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2"/>
        <v/>
      </c>
      <c r="T970" s="225" t="str">
        <f ca="1">IF(B970="","",IF(ISERROR(MATCH($J970,SorP!$B$1:$B$6230,0)),"",INDIRECT("'SorP'!$A$"&amp;MATCH($J970,SorP!$B$1:$B$6230,0))))</f>
        <v/>
      </c>
      <c r="U970" s="241"/>
      <c r="V970" s="275" t="e">
        <f>IF(C970="",NA(),MATCH($B970&amp;$C970,'Smelter Look-up'!$J:$J,0))</f>
        <v>#N/A</v>
      </c>
      <c r="W970" s="276"/>
      <c r="X970" s="276">
        <f t="shared" ca="1" si="133"/>
        <v>0</v>
      </c>
      <c r="Y970" s="276"/>
      <c r="Z970" s="276"/>
      <c r="AB970" s="278" t="str">
        <f t="shared" si="134"/>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2"/>
        <v/>
      </c>
      <c r="T971" s="225" t="str">
        <f ca="1">IF(B971="","",IF(ISERROR(MATCH($J971,SorP!$B$1:$B$6230,0)),"",INDIRECT("'SorP'!$A$"&amp;MATCH($J971,SorP!$B$1:$B$6230,0))))</f>
        <v/>
      </c>
      <c r="U971" s="241"/>
      <c r="V971" s="275" t="e">
        <f>IF(C971="",NA(),MATCH($B971&amp;$C971,'Smelter Look-up'!$J:$J,0))</f>
        <v>#N/A</v>
      </c>
      <c r="W971" s="276"/>
      <c r="X971" s="276">
        <f t="shared" ca="1" si="133"/>
        <v>0</v>
      </c>
      <c r="Y971" s="276"/>
      <c r="Z971" s="276"/>
      <c r="AB971" s="278" t="str">
        <f t="shared" si="134"/>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2"/>
        <v/>
      </c>
      <c r="T972" s="225" t="str">
        <f ca="1">IF(B972="","",IF(ISERROR(MATCH($J972,SorP!$B$1:$B$6230,0)),"",INDIRECT("'SorP'!$A$"&amp;MATCH($J972,SorP!$B$1:$B$6230,0))))</f>
        <v/>
      </c>
      <c r="U972" s="241"/>
      <c r="V972" s="275" t="e">
        <f>IF(C972="",NA(),MATCH($B972&amp;$C972,'Smelter Look-up'!$J:$J,0))</f>
        <v>#N/A</v>
      </c>
      <c r="W972" s="276"/>
      <c r="X972" s="276">
        <f t="shared" ca="1" si="133"/>
        <v>0</v>
      </c>
      <c r="Y972" s="276"/>
      <c r="Z972" s="276"/>
      <c r="AB972" s="278" t="str">
        <f t="shared" si="134"/>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2"/>
        <v/>
      </c>
      <c r="T973" s="225" t="str">
        <f ca="1">IF(B973="","",IF(ISERROR(MATCH($J973,SorP!$B$1:$B$6230,0)),"",INDIRECT("'SorP'!$A$"&amp;MATCH($J973,SorP!$B$1:$B$6230,0))))</f>
        <v/>
      </c>
      <c r="U973" s="241"/>
      <c r="V973" s="275" t="e">
        <f>IF(C973="",NA(),MATCH($B973&amp;$C973,'Smelter Look-up'!$J:$J,0))</f>
        <v>#N/A</v>
      </c>
      <c r="W973" s="276"/>
      <c r="X973" s="276">
        <f t="shared" ca="1" si="133"/>
        <v>0</v>
      </c>
      <c r="Y973" s="276"/>
      <c r="Z973" s="276"/>
      <c r="AB973" s="278" t="str">
        <f t="shared" si="134"/>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2"/>
        <v/>
      </c>
      <c r="T974" s="225" t="str">
        <f ca="1">IF(B974="","",IF(ISERROR(MATCH($J974,SorP!$B$1:$B$6230,0)),"",INDIRECT("'SorP'!$A$"&amp;MATCH($J974,SorP!$B$1:$B$6230,0))))</f>
        <v/>
      </c>
      <c r="U974" s="241"/>
      <c r="V974" s="275" t="e">
        <f>IF(C974="",NA(),MATCH($B974&amp;$C974,'Smelter Look-up'!$J:$J,0))</f>
        <v>#N/A</v>
      </c>
      <c r="W974" s="276"/>
      <c r="X974" s="276">
        <f t="shared" ca="1" si="133"/>
        <v>0</v>
      </c>
      <c r="Y974" s="276"/>
      <c r="Z974" s="276"/>
      <c r="AB974" s="278" t="str">
        <f t="shared" si="134"/>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2"/>
        <v/>
      </c>
      <c r="T975" s="225" t="str">
        <f ca="1">IF(B975="","",IF(ISERROR(MATCH($J975,SorP!$B$1:$B$6230,0)),"",INDIRECT("'SorP'!$A$"&amp;MATCH($J975,SorP!$B$1:$B$6230,0))))</f>
        <v/>
      </c>
      <c r="U975" s="241"/>
      <c r="V975" s="275" t="e">
        <f>IF(C975="",NA(),MATCH($B975&amp;$C975,'Smelter Look-up'!$J:$J,0))</f>
        <v>#N/A</v>
      </c>
      <c r="W975" s="276"/>
      <c r="X975" s="276">
        <f t="shared" ca="1" si="133"/>
        <v>0</v>
      </c>
      <c r="Y975" s="276"/>
      <c r="Z975" s="276"/>
      <c r="AB975" s="278" t="str">
        <f t="shared" si="134"/>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2"/>
        <v/>
      </c>
      <c r="T976" s="225" t="str">
        <f ca="1">IF(B976="","",IF(ISERROR(MATCH($J976,SorP!$B$1:$B$6230,0)),"",INDIRECT("'SorP'!$A$"&amp;MATCH($J976,SorP!$B$1:$B$6230,0))))</f>
        <v/>
      </c>
      <c r="U976" s="241"/>
      <c r="V976" s="275" t="e">
        <f>IF(C976="",NA(),MATCH($B976&amp;$C976,'Smelter Look-up'!$J:$J,0))</f>
        <v>#N/A</v>
      </c>
      <c r="W976" s="276"/>
      <c r="X976" s="276">
        <f t="shared" ca="1" si="133"/>
        <v>0</v>
      </c>
      <c r="Y976" s="276"/>
      <c r="Z976" s="276"/>
      <c r="AB976" s="278" t="str">
        <f t="shared" si="134"/>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2"/>
        <v/>
      </c>
      <c r="T977" s="225" t="str">
        <f ca="1">IF(B977="","",IF(ISERROR(MATCH($J977,SorP!$B$1:$B$6230,0)),"",INDIRECT("'SorP'!$A$"&amp;MATCH($J977,SorP!$B$1:$B$6230,0))))</f>
        <v/>
      </c>
      <c r="U977" s="241"/>
      <c r="V977" s="275" t="e">
        <f>IF(C977="",NA(),MATCH($B977&amp;$C977,'Smelter Look-up'!$J:$J,0))</f>
        <v>#N/A</v>
      </c>
      <c r="W977" s="276"/>
      <c r="X977" s="276">
        <f t="shared" ca="1" si="133"/>
        <v>0</v>
      </c>
      <c r="Y977" s="276"/>
      <c r="Z977" s="276"/>
      <c r="AB977" s="278" t="str">
        <f t="shared" si="134"/>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2"/>
        <v/>
      </c>
      <c r="T978" s="225" t="str">
        <f ca="1">IF(B978="","",IF(ISERROR(MATCH($J978,SorP!$B$1:$B$6230,0)),"",INDIRECT("'SorP'!$A$"&amp;MATCH($J978,SorP!$B$1:$B$6230,0))))</f>
        <v/>
      </c>
      <c r="U978" s="241"/>
      <c r="V978" s="275" t="e">
        <f>IF(C978="",NA(),MATCH($B978&amp;$C978,'Smelter Look-up'!$J:$J,0))</f>
        <v>#N/A</v>
      </c>
      <c r="W978" s="276"/>
      <c r="X978" s="276">
        <f t="shared" ca="1" si="133"/>
        <v>0</v>
      </c>
      <c r="Y978" s="276"/>
      <c r="Z978" s="276"/>
      <c r="AB978" s="278" t="str">
        <f t="shared" si="134"/>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2"/>
        <v/>
      </c>
      <c r="T979" s="225" t="str">
        <f ca="1">IF(B979="","",IF(ISERROR(MATCH($J979,SorP!$B$1:$B$6230,0)),"",INDIRECT("'SorP'!$A$"&amp;MATCH($J979,SorP!$B$1:$B$6230,0))))</f>
        <v/>
      </c>
      <c r="U979" s="241"/>
      <c r="V979" s="275" t="e">
        <f>IF(C979="",NA(),MATCH($B979&amp;$C979,'Smelter Look-up'!$J:$J,0))</f>
        <v>#N/A</v>
      </c>
      <c r="W979" s="276"/>
      <c r="X979" s="276">
        <f t="shared" ca="1" si="133"/>
        <v>0</v>
      </c>
      <c r="Y979" s="276"/>
      <c r="Z979" s="276"/>
      <c r="AB979" s="278" t="str">
        <f t="shared" si="134"/>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2"/>
        <v/>
      </c>
      <c r="T980" s="225" t="str">
        <f ca="1">IF(B980="","",IF(ISERROR(MATCH($J980,SorP!$B$1:$B$6230,0)),"",INDIRECT("'SorP'!$A$"&amp;MATCH($J980,SorP!$B$1:$B$6230,0))))</f>
        <v/>
      </c>
      <c r="U980" s="241"/>
      <c r="V980" s="275" t="e">
        <f>IF(C980="",NA(),MATCH($B980&amp;$C980,'Smelter Look-up'!$J:$J,0))</f>
        <v>#N/A</v>
      </c>
      <c r="W980" s="276"/>
      <c r="X980" s="276">
        <f t="shared" ca="1" si="133"/>
        <v>0</v>
      </c>
      <c r="Y980" s="276"/>
      <c r="Z980" s="276"/>
      <c r="AB980" s="278" t="str">
        <f t="shared" si="134"/>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2"/>
        <v/>
      </c>
      <c r="T981" s="225" t="str">
        <f ca="1">IF(B981="","",IF(ISERROR(MATCH($J981,SorP!$B$1:$B$6230,0)),"",INDIRECT("'SorP'!$A$"&amp;MATCH($J981,SorP!$B$1:$B$6230,0))))</f>
        <v/>
      </c>
      <c r="U981" s="241"/>
      <c r="V981" s="275" t="e">
        <f>IF(C981="",NA(),MATCH($B981&amp;$C981,'Smelter Look-up'!$J:$J,0))</f>
        <v>#N/A</v>
      </c>
      <c r="W981" s="276"/>
      <c r="X981" s="276">
        <f t="shared" ca="1" si="133"/>
        <v>0</v>
      </c>
      <c r="Y981" s="276"/>
      <c r="Z981" s="276"/>
      <c r="AB981" s="278" t="str">
        <f t="shared" si="134"/>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2"/>
        <v/>
      </c>
      <c r="T982" s="225" t="str">
        <f ca="1">IF(B982="","",IF(ISERROR(MATCH($J982,SorP!$B$1:$B$6230,0)),"",INDIRECT("'SorP'!$A$"&amp;MATCH($J982,SorP!$B$1:$B$6230,0))))</f>
        <v/>
      </c>
      <c r="U982" s="241"/>
      <c r="V982" s="275" t="e">
        <f>IF(C982="",NA(),MATCH($B982&amp;$C982,'Smelter Look-up'!$J:$J,0))</f>
        <v>#N/A</v>
      </c>
      <c r="W982" s="276"/>
      <c r="X982" s="276">
        <f t="shared" ca="1" si="133"/>
        <v>0</v>
      </c>
      <c r="Y982" s="276"/>
      <c r="Z982" s="276"/>
      <c r="AB982" s="278" t="str">
        <f t="shared" si="134"/>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2"/>
        <v/>
      </c>
      <c r="T983" s="225" t="str">
        <f ca="1">IF(B983="","",IF(ISERROR(MATCH($J983,SorP!$B$1:$B$6230,0)),"",INDIRECT("'SorP'!$A$"&amp;MATCH($J983,SorP!$B$1:$B$6230,0))))</f>
        <v/>
      </c>
      <c r="U983" s="241"/>
      <c r="V983" s="275" t="e">
        <f>IF(C983="",NA(),MATCH($B983&amp;$C983,'Smelter Look-up'!$J:$J,0))</f>
        <v>#N/A</v>
      </c>
      <c r="W983" s="276"/>
      <c r="X983" s="276">
        <f t="shared" ca="1" si="133"/>
        <v>0</v>
      </c>
      <c r="Y983" s="276"/>
      <c r="Z983" s="276"/>
      <c r="AB983" s="278" t="str">
        <f t="shared" si="134"/>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2"/>
        <v/>
      </c>
      <c r="T984" s="225" t="str">
        <f ca="1">IF(B984="","",IF(ISERROR(MATCH($J984,SorP!$B$1:$B$6230,0)),"",INDIRECT("'SorP'!$A$"&amp;MATCH($J984,SorP!$B$1:$B$6230,0))))</f>
        <v/>
      </c>
      <c r="U984" s="241"/>
      <c r="V984" s="275" t="e">
        <f>IF(C984="",NA(),MATCH($B984&amp;$C984,'Smelter Look-up'!$J:$J,0))</f>
        <v>#N/A</v>
      </c>
      <c r="W984" s="276"/>
      <c r="X984" s="276">
        <f t="shared" ca="1" si="133"/>
        <v>0</v>
      </c>
      <c r="Y984" s="276"/>
      <c r="Z984" s="276"/>
      <c r="AB984" s="278" t="str">
        <f t="shared" si="134"/>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2"/>
        <v/>
      </c>
      <c r="T985" s="225" t="str">
        <f ca="1">IF(B985="","",IF(ISERROR(MATCH($J985,SorP!$B$1:$B$6230,0)),"",INDIRECT("'SorP'!$A$"&amp;MATCH($J985,SorP!$B$1:$B$6230,0))))</f>
        <v/>
      </c>
      <c r="U985" s="241"/>
      <c r="V985" s="275" t="e">
        <f>IF(C985="",NA(),MATCH($B985&amp;$C985,'Smelter Look-up'!$J:$J,0))</f>
        <v>#N/A</v>
      </c>
      <c r="W985" s="276"/>
      <c r="X985" s="276">
        <f t="shared" ca="1" si="133"/>
        <v>0</v>
      </c>
      <c r="Y985" s="276"/>
      <c r="Z985" s="276"/>
      <c r="AB985" s="278" t="str">
        <f t="shared" si="134"/>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2"/>
        <v/>
      </c>
      <c r="T986" s="225" t="str">
        <f ca="1">IF(B986="","",IF(ISERROR(MATCH($J986,SorP!$B$1:$B$6230,0)),"",INDIRECT("'SorP'!$A$"&amp;MATCH($J986,SorP!$B$1:$B$6230,0))))</f>
        <v/>
      </c>
      <c r="U986" s="241"/>
      <c r="V986" s="275" t="e">
        <f>IF(C986="",NA(),MATCH($B986&amp;$C986,'Smelter Look-up'!$J:$J,0))</f>
        <v>#N/A</v>
      </c>
      <c r="W986" s="276"/>
      <c r="X986" s="276">
        <f t="shared" ca="1" si="133"/>
        <v>0</v>
      </c>
      <c r="Y986" s="276"/>
      <c r="Z986" s="276"/>
      <c r="AB986" s="278" t="str">
        <f t="shared" si="134"/>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2"/>
        <v/>
      </c>
      <c r="T987" s="225" t="str">
        <f ca="1">IF(B987="","",IF(ISERROR(MATCH($J987,SorP!$B$1:$B$6230,0)),"",INDIRECT("'SorP'!$A$"&amp;MATCH($J987,SorP!$B$1:$B$6230,0))))</f>
        <v/>
      </c>
      <c r="U987" s="241"/>
      <c r="V987" s="275" t="e">
        <f>IF(C987="",NA(),MATCH($B987&amp;$C987,'Smelter Look-up'!$J:$J,0))</f>
        <v>#N/A</v>
      </c>
      <c r="W987" s="276"/>
      <c r="X987" s="276">
        <f t="shared" ca="1" si="133"/>
        <v>0</v>
      </c>
      <c r="Y987" s="276"/>
      <c r="Z987" s="276"/>
      <c r="AB987" s="278" t="str">
        <f t="shared" si="134"/>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35">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36">IF(AND(C988="Smelter not listed",OR(LEN(D988)=0,LEN(E988)=0)),1,0)</f>
        <v>0</v>
      </c>
      <c r="Y988" s="276"/>
      <c r="Z988" s="276"/>
      <c r="AB988" s="278" t="str">
        <f t="shared" ref="AB988:AB1018" si="137">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35"/>
        <v/>
      </c>
      <c r="T989" s="225" t="str">
        <f ca="1">IF(B989="","",IF(ISERROR(MATCH($J989,SorP!$B$1:$B$6230,0)),"",INDIRECT("'SorP'!$A$"&amp;MATCH($J989,SorP!$B$1:$B$6230,0))))</f>
        <v/>
      </c>
      <c r="U989" s="241"/>
      <c r="V989" s="275" t="e">
        <f>IF(C989="",NA(),MATCH($B989&amp;$C989,'Smelter Look-up'!$J:$J,0))</f>
        <v>#N/A</v>
      </c>
      <c r="W989" s="276"/>
      <c r="X989" s="276">
        <f t="shared" ca="1" si="136"/>
        <v>0</v>
      </c>
      <c r="Y989" s="276"/>
      <c r="Z989" s="276"/>
      <c r="AB989" s="278" t="str">
        <f t="shared" si="137"/>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35"/>
        <v/>
      </c>
      <c r="T990" s="225" t="str">
        <f ca="1">IF(B990="","",IF(ISERROR(MATCH($J990,SorP!$B$1:$B$6230,0)),"",INDIRECT("'SorP'!$A$"&amp;MATCH($J990,SorP!$B$1:$B$6230,0))))</f>
        <v/>
      </c>
      <c r="U990" s="241"/>
      <c r="V990" s="275" t="e">
        <f>IF(C990="",NA(),MATCH($B990&amp;$C990,'Smelter Look-up'!$J:$J,0))</f>
        <v>#N/A</v>
      </c>
      <c r="W990" s="276"/>
      <c r="X990" s="276">
        <f t="shared" ca="1" si="136"/>
        <v>0</v>
      </c>
      <c r="Y990" s="276"/>
      <c r="Z990" s="276"/>
      <c r="AB990" s="278" t="str">
        <f t="shared" si="137"/>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35"/>
        <v/>
      </c>
      <c r="T991" s="225" t="str">
        <f ca="1">IF(B991="","",IF(ISERROR(MATCH($J991,SorP!$B$1:$B$6230,0)),"",INDIRECT("'SorP'!$A$"&amp;MATCH($J991,SorP!$B$1:$B$6230,0))))</f>
        <v/>
      </c>
      <c r="U991" s="241"/>
      <c r="V991" s="275" t="e">
        <f>IF(C991="",NA(),MATCH($B991&amp;$C991,'Smelter Look-up'!$J:$J,0))</f>
        <v>#N/A</v>
      </c>
      <c r="W991" s="276"/>
      <c r="X991" s="276">
        <f t="shared" ca="1" si="136"/>
        <v>0</v>
      </c>
      <c r="Y991" s="276"/>
      <c r="Z991" s="276"/>
      <c r="AB991" s="278" t="str">
        <f t="shared" si="137"/>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35"/>
        <v/>
      </c>
      <c r="T992" s="225" t="str">
        <f ca="1">IF(B992="","",IF(ISERROR(MATCH($J992,SorP!$B$1:$B$6230,0)),"",INDIRECT("'SorP'!$A$"&amp;MATCH($J992,SorP!$B$1:$B$6230,0))))</f>
        <v/>
      </c>
      <c r="U992" s="241"/>
      <c r="V992" s="275" t="e">
        <f>IF(C992="",NA(),MATCH($B992&amp;$C992,'Smelter Look-up'!$J:$J,0))</f>
        <v>#N/A</v>
      </c>
      <c r="W992" s="276"/>
      <c r="X992" s="276">
        <f t="shared" ca="1" si="136"/>
        <v>0</v>
      </c>
      <c r="Y992" s="276"/>
      <c r="Z992" s="276"/>
      <c r="AB992" s="278" t="str">
        <f t="shared" si="137"/>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35"/>
        <v/>
      </c>
      <c r="T993" s="225" t="str">
        <f ca="1">IF(B993="","",IF(ISERROR(MATCH($J993,SorP!$B$1:$B$6230,0)),"",INDIRECT("'SorP'!$A$"&amp;MATCH($J993,SorP!$B$1:$B$6230,0))))</f>
        <v/>
      </c>
      <c r="U993" s="241"/>
      <c r="V993" s="275" t="e">
        <f>IF(C993="",NA(),MATCH($B993&amp;$C993,'Smelter Look-up'!$J:$J,0))</f>
        <v>#N/A</v>
      </c>
      <c r="W993" s="276"/>
      <c r="X993" s="276">
        <f t="shared" ca="1" si="136"/>
        <v>0</v>
      </c>
      <c r="Y993" s="276"/>
      <c r="Z993" s="276"/>
      <c r="AB993" s="278" t="str">
        <f t="shared" si="137"/>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35"/>
        <v/>
      </c>
      <c r="T994" s="225" t="str">
        <f ca="1">IF(B994="","",IF(ISERROR(MATCH($J994,SorP!$B$1:$B$6230,0)),"",INDIRECT("'SorP'!$A$"&amp;MATCH($J994,SorP!$B$1:$B$6230,0))))</f>
        <v/>
      </c>
      <c r="U994" s="241"/>
      <c r="V994" s="275" t="e">
        <f>IF(C994="",NA(),MATCH($B994&amp;$C994,'Smelter Look-up'!$J:$J,0))</f>
        <v>#N/A</v>
      </c>
      <c r="W994" s="276"/>
      <c r="X994" s="276">
        <f t="shared" ca="1" si="136"/>
        <v>0</v>
      </c>
      <c r="Y994" s="276"/>
      <c r="Z994" s="276"/>
      <c r="AB994" s="278" t="str">
        <f t="shared" si="137"/>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35"/>
        <v/>
      </c>
      <c r="T995" s="225" t="str">
        <f ca="1">IF(B995="","",IF(ISERROR(MATCH($J995,SorP!$B$1:$B$6230,0)),"",INDIRECT("'SorP'!$A$"&amp;MATCH($J995,SorP!$B$1:$B$6230,0))))</f>
        <v/>
      </c>
      <c r="U995" s="241"/>
      <c r="V995" s="275" t="e">
        <f>IF(C995="",NA(),MATCH($B995&amp;$C995,'Smelter Look-up'!$J:$J,0))</f>
        <v>#N/A</v>
      </c>
      <c r="W995" s="276"/>
      <c r="X995" s="276">
        <f t="shared" ca="1" si="136"/>
        <v>0</v>
      </c>
      <c r="Y995" s="276"/>
      <c r="Z995" s="276"/>
      <c r="AB995" s="278" t="str">
        <f t="shared" si="137"/>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35"/>
        <v/>
      </c>
      <c r="T996" s="225" t="str">
        <f ca="1">IF(B996="","",IF(ISERROR(MATCH($J996,SorP!$B$1:$B$6230,0)),"",INDIRECT("'SorP'!$A$"&amp;MATCH($J996,SorP!$B$1:$B$6230,0))))</f>
        <v/>
      </c>
      <c r="U996" s="241"/>
      <c r="V996" s="275" t="e">
        <f>IF(C996="",NA(),MATCH($B996&amp;$C996,'Smelter Look-up'!$J:$J,0))</f>
        <v>#N/A</v>
      </c>
      <c r="W996" s="276"/>
      <c r="X996" s="276">
        <f t="shared" ca="1" si="136"/>
        <v>0</v>
      </c>
      <c r="Y996" s="276"/>
      <c r="Z996" s="276"/>
      <c r="AB996" s="278" t="str">
        <f t="shared" si="137"/>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35"/>
        <v/>
      </c>
      <c r="T997" s="225" t="str">
        <f ca="1">IF(B997="","",IF(ISERROR(MATCH($J997,SorP!$B$1:$B$6230,0)),"",INDIRECT("'SorP'!$A$"&amp;MATCH($J997,SorP!$B$1:$B$6230,0))))</f>
        <v/>
      </c>
      <c r="U997" s="241"/>
      <c r="V997" s="275" t="e">
        <f>IF(C997="",NA(),MATCH($B997&amp;$C997,'Smelter Look-up'!$J:$J,0))</f>
        <v>#N/A</v>
      </c>
      <c r="W997" s="276"/>
      <c r="X997" s="276">
        <f t="shared" ca="1" si="136"/>
        <v>0</v>
      </c>
      <c r="Y997" s="276"/>
      <c r="Z997" s="276"/>
      <c r="AB997" s="278" t="str">
        <f t="shared" si="137"/>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35"/>
        <v/>
      </c>
      <c r="T998" s="225" t="str">
        <f ca="1">IF(B998="","",IF(ISERROR(MATCH($J998,SorP!$B$1:$B$6230,0)),"",INDIRECT("'SorP'!$A$"&amp;MATCH($J998,SorP!$B$1:$B$6230,0))))</f>
        <v/>
      </c>
      <c r="U998" s="241"/>
      <c r="V998" s="275" t="e">
        <f>IF(C998="",NA(),MATCH($B998&amp;$C998,'Smelter Look-up'!$J:$J,0))</f>
        <v>#N/A</v>
      </c>
      <c r="W998" s="276"/>
      <c r="X998" s="276">
        <f t="shared" ca="1" si="136"/>
        <v>0</v>
      </c>
      <c r="Y998" s="276"/>
      <c r="Z998" s="276"/>
      <c r="AB998" s="278" t="str">
        <f t="shared" si="137"/>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35"/>
        <v/>
      </c>
      <c r="T999" s="225" t="str">
        <f ca="1">IF(B999="","",IF(ISERROR(MATCH($J999,SorP!$B$1:$B$6230,0)),"",INDIRECT("'SorP'!$A$"&amp;MATCH($J999,SorP!$B$1:$B$6230,0))))</f>
        <v/>
      </c>
      <c r="U999" s="241"/>
      <c r="V999" s="275" t="e">
        <f>IF(C999="",NA(),MATCH($B999&amp;$C999,'Smelter Look-up'!$J:$J,0))</f>
        <v>#N/A</v>
      </c>
      <c r="W999" s="276"/>
      <c r="X999" s="276">
        <f t="shared" ca="1" si="136"/>
        <v>0</v>
      </c>
      <c r="Y999" s="276"/>
      <c r="Z999" s="276"/>
      <c r="AB999" s="278" t="str">
        <f t="shared" si="137"/>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35"/>
        <v/>
      </c>
      <c r="T1000" s="225" t="str">
        <f ca="1">IF(B1000="","",IF(ISERROR(MATCH($J1000,SorP!$B$1:$B$6230,0)),"",INDIRECT("'SorP'!$A$"&amp;MATCH($J1000,SorP!$B$1:$B$6230,0))))</f>
        <v/>
      </c>
      <c r="U1000" s="241"/>
      <c r="V1000" s="275" t="e">
        <f>IF(C1000="",NA(),MATCH($B1000&amp;$C1000,'Smelter Look-up'!$J:$J,0))</f>
        <v>#N/A</v>
      </c>
      <c r="W1000" s="276"/>
      <c r="X1000" s="276">
        <f t="shared" ca="1" si="136"/>
        <v>0</v>
      </c>
      <c r="Y1000" s="276"/>
      <c r="Z1000" s="276"/>
      <c r="AB1000" s="278" t="str">
        <f t="shared" si="137"/>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35"/>
        <v/>
      </c>
      <c r="T1001" s="225" t="str">
        <f ca="1">IF(B1001="","",IF(ISERROR(MATCH($J1001,SorP!$B$1:$B$6230,0)),"",INDIRECT("'SorP'!$A$"&amp;MATCH($J1001,SorP!$B$1:$B$6230,0))))</f>
        <v/>
      </c>
      <c r="U1001" s="241"/>
      <c r="V1001" s="275" t="e">
        <f>IF(C1001="",NA(),MATCH($B1001&amp;$C1001,'Smelter Look-up'!$J:$J,0))</f>
        <v>#N/A</v>
      </c>
      <c r="W1001" s="276"/>
      <c r="X1001" s="276">
        <f t="shared" ca="1" si="136"/>
        <v>0</v>
      </c>
      <c r="Y1001" s="276"/>
      <c r="Z1001" s="276"/>
      <c r="AB1001" s="278" t="str">
        <f t="shared" si="137"/>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35"/>
        <v/>
      </c>
      <c r="T1002" s="225" t="str">
        <f ca="1">IF(B1002="","",IF(ISERROR(MATCH($J1002,SorP!$B$1:$B$6230,0)),"",INDIRECT("'SorP'!$A$"&amp;MATCH($J1002,SorP!$B$1:$B$6230,0))))</f>
        <v/>
      </c>
      <c r="U1002" s="241"/>
      <c r="V1002" s="275" t="e">
        <f>IF(C1002="",NA(),MATCH($B1002&amp;$C1002,'Smelter Look-up'!$J:$J,0))</f>
        <v>#N/A</v>
      </c>
      <c r="W1002" s="276"/>
      <c r="X1002" s="276">
        <f t="shared" ca="1" si="136"/>
        <v>0</v>
      </c>
      <c r="Y1002" s="276"/>
      <c r="Z1002" s="276"/>
      <c r="AB1002" s="278" t="str">
        <f t="shared" si="137"/>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35"/>
        <v/>
      </c>
      <c r="T1003" s="225" t="str">
        <f ca="1">IF(B1003="","",IF(ISERROR(MATCH($J1003,SorP!$B$1:$B$6230,0)),"",INDIRECT("'SorP'!$A$"&amp;MATCH($J1003,SorP!$B$1:$B$6230,0))))</f>
        <v/>
      </c>
      <c r="U1003" s="241"/>
      <c r="V1003" s="275" t="e">
        <f>IF(C1003="",NA(),MATCH($B1003&amp;$C1003,'Smelter Look-up'!$J:$J,0))</f>
        <v>#N/A</v>
      </c>
      <c r="W1003" s="276"/>
      <c r="X1003" s="276">
        <f t="shared" ca="1" si="136"/>
        <v>0</v>
      </c>
      <c r="Y1003" s="276"/>
      <c r="Z1003" s="276"/>
      <c r="AB1003" s="278" t="str">
        <f t="shared" si="137"/>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35"/>
        <v/>
      </c>
      <c r="T1004" s="225" t="str">
        <f ca="1">IF(B1004="","",IF(ISERROR(MATCH($J1004,SorP!$B$1:$B$6230,0)),"",INDIRECT("'SorP'!$A$"&amp;MATCH($J1004,SorP!$B$1:$B$6230,0))))</f>
        <v/>
      </c>
      <c r="U1004" s="241"/>
      <c r="V1004" s="275" t="e">
        <f>IF(C1004="",NA(),MATCH($B1004&amp;$C1004,'Smelter Look-up'!$J:$J,0))</f>
        <v>#N/A</v>
      </c>
      <c r="W1004" s="276"/>
      <c r="X1004" s="276">
        <f t="shared" ca="1" si="136"/>
        <v>0</v>
      </c>
      <c r="Y1004" s="276"/>
      <c r="Z1004" s="276"/>
      <c r="AB1004" s="278" t="str">
        <f t="shared" si="137"/>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35"/>
        <v/>
      </c>
      <c r="T1005" s="225" t="str">
        <f ca="1">IF(B1005="","",IF(ISERROR(MATCH($J1005,SorP!$B$1:$B$6230,0)),"",INDIRECT("'SorP'!$A$"&amp;MATCH($J1005,SorP!$B$1:$B$6230,0))))</f>
        <v/>
      </c>
      <c r="U1005" s="241"/>
      <c r="V1005" s="275" t="e">
        <f>IF(C1005="",NA(),MATCH($B1005&amp;$C1005,'Smelter Look-up'!$J:$J,0))</f>
        <v>#N/A</v>
      </c>
      <c r="W1005" s="276"/>
      <c r="X1005" s="276">
        <f t="shared" ca="1" si="136"/>
        <v>0</v>
      </c>
      <c r="Y1005" s="276"/>
      <c r="Z1005" s="276"/>
      <c r="AB1005" s="278" t="str">
        <f t="shared" si="137"/>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35"/>
        <v/>
      </c>
      <c r="T1006" s="225" t="str">
        <f ca="1">IF(B1006="","",IF(ISERROR(MATCH($J1006,SorP!$B$1:$B$6230,0)),"",INDIRECT("'SorP'!$A$"&amp;MATCH($J1006,SorP!$B$1:$B$6230,0))))</f>
        <v/>
      </c>
      <c r="U1006" s="241"/>
      <c r="V1006" s="275" t="e">
        <f>IF(C1006="",NA(),MATCH($B1006&amp;$C1006,'Smelter Look-up'!$J:$J,0))</f>
        <v>#N/A</v>
      </c>
      <c r="W1006" s="276"/>
      <c r="X1006" s="276">
        <f t="shared" ca="1" si="136"/>
        <v>0</v>
      </c>
      <c r="Y1006" s="276"/>
      <c r="Z1006" s="276"/>
      <c r="AB1006" s="278" t="str">
        <f t="shared" si="137"/>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35"/>
        <v/>
      </c>
      <c r="T1007" s="225" t="str">
        <f ca="1">IF(B1007="","",IF(ISERROR(MATCH($J1007,SorP!$B$1:$B$6230,0)),"",INDIRECT("'SorP'!$A$"&amp;MATCH($J1007,SorP!$B$1:$B$6230,0))))</f>
        <v/>
      </c>
      <c r="U1007" s="241"/>
      <c r="V1007" s="275" t="e">
        <f>IF(C1007="",NA(),MATCH($B1007&amp;$C1007,'Smelter Look-up'!$J:$J,0))</f>
        <v>#N/A</v>
      </c>
      <c r="W1007" s="276"/>
      <c r="X1007" s="276">
        <f t="shared" ca="1" si="136"/>
        <v>0</v>
      </c>
      <c r="Y1007" s="276"/>
      <c r="Z1007" s="276"/>
      <c r="AB1007" s="278" t="str">
        <f t="shared" si="137"/>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35"/>
        <v/>
      </c>
      <c r="T1008" s="225" t="str">
        <f ca="1">IF(B1008="","",IF(ISERROR(MATCH($J1008,SorP!$B$1:$B$6230,0)),"",INDIRECT("'SorP'!$A$"&amp;MATCH($J1008,SorP!$B$1:$B$6230,0))))</f>
        <v/>
      </c>
      <c r="U1008" s="241"/>
      <c r="V1008" s="275" t="e">
        <f>IF(C1008="",NA(),MATCH($B1008&amp;$C1008,'Smelter Look-up'!$J:$J,0))</f>
        <v>#N/A</v>
      </c>
      <c r="W1008" s="276"/>
      <c r="X1008" s="276">
        <f t="shared" ca="1" si="136"/>
        <v>0</v>
      </c>
      <c r="Y1008" s="276"/>
      <c r="Z1008" s="276"/>
      <c r="AB1008" s="278" t="str">
        <f t="shared" si="137"/>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35"/>
        <v/>
      </c>
      <c r="T1009" s="225" t="str">
        <f ca="1">IF(B1009="","",IF(ISERROR(MATCH($J1009,SorP!$B$1:$B$6230,0)),"",INDIRECT("'SorP'!$A$"&amp;MATCH($J1009,SorP!$B$1:$B$6230,0))))</f>
        <v/>
      </c>
      <c r="U1009" s="241"/>
      <c r="V1009" s="275" t="e">
        <f>IF(C1009="",NA(),MATCH($B1009&amp;$C1009,'Smelter Look-up'!$J:$J,0))</f>
        <v>#N/A</v>
      </c>
      <c r="W1009" s="276"/>
      <c r="X1009" s="276">
        <f t="shared" ca="1" si="136"/>
        <v>0</v>
      </c>
      <c r="Y1009" s="276"/>
      <c r="Z1009" s="276"/>
      <c r="AB1009" s="278" t="str">
        <f t="shared" si="137"/>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35"/>
        <v/>
      </c>
      <c r="T1010" s="225" t="str">
        <f ca="1">IF(B1010="","",IF(ISERROR(MATCH($J1010,SorP!$B$1:$B$6230,0)),"",INDIRECT("'SorP'!$A$"&amp;MATCH($J1010,SorP!$B$1:$B$6230,0))))</f>
        <v/>
      </c>
      <c r="U1010" s="241"/>
      <c r="V1010" s="275" t="e">
        <f>IF(C1010="",NA(),MATCH($B1010&amp;$C1010,'Smelter Look-up'!$J:$J,0))</f>
        <v>#N/A</v>
      </c>
      <c r="W1010" s="276"/>
      <c r="X1010" s="276">
        <f t="shared" ca="1" si="136"/>
        <v>0</v>
      </c>
      <c r="Y1010" s="276"/>
      <c r="Z1010" s="276"/>
      <c r="AB1010" s="278" t="str">
        <f t="shared" si="137"/>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35"/>
        <v/>
      </c>
      <c r="T1011" s="225" t="str">
        <f ca="1">IF(B1011="","",IF(ISERROR(MATCH($J1011,SorP!$B$1:$B$6230,0)),"",INDIRECT("'SorP'!$A$"&amp;MATCH($J1011,SorP!$B$1:$B$6230,0))))</f>
        <v/>
      </c>
      <c r="U1011" s="241"/>
      <c r="V1011" s="275" t="e">
        <f>IF(C1011="",NA(),MATCH($B1011&amp;$C1011,'Smelter Look-up'!$J:$J,0))</f>
        <v>#N/A</v>
      </c>
      <c r="W1011" s="276"/>
      <c r="X1011" s="276">
        <f t="shared" ca="1" si="136"/>
        <v>0</v>
      </c>
      <c r="Y1011" s="276"/>
      <c r="Z1011" s="276"/>
      <c r="AB1011" s="278" t="str">
        <f t="shared" si="137"/>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35"/>
        <v/>
      </c>
      <c r="T1012" s="225" t="str">
        <f ca="1">IF(B1012="","",IF(ISERROR(MATCH($J1012,SorP!$B$1:$B$6230,0)),"",INDIRECT("'SorP'!$A$"&amp;MATCH($J1012,SorP!$B$1:$B$6230,0))))</f>
        <v/>
      </c>
      <c r="U1012" s="241"/>
      <c r="V1012" s="275" t="e">
        <f>IF(C1012="",NA(),MATCH($B1012&amp;$C1012,'Smelter Look-up'!$J:$J,0))</f>
        <v>#N/A</v>
      </c>
      <c r="W1012" s="276"/>
      <c r="X1012" s="276">
        <f t="shared" ca="1" si="136"/>
        <v>0</v>
      </c>
      <c r="Y1012" s="276"/>
      <c r="Z1012" s="276"/>
      <c r="AB1012" s="278" t="str">
        <f t="shared" si="137"/>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35"/>
        <v/>
      </c>
      <c r="T1013" s="225" t="str">
        <f ca="1">IF(B1013="","",IF(ISERROR(MATCH($J1013,SorP!$B$1:$B$6230,0)),"",INDIRECT("'SorP'!$A$"&amp;MATCH($J1013,SorP!$B$1:$B$6230,0))))</f>
        <v/>
      </c>
      <c r="U1013" s="241"/>
      <c r="V1013" s="275" t="e">
        <f>IF(C1013="",NA(),MATCH($B1013&amp;$C1013,'Smelter Look-up'!$J:$J,0))</f>
        <v>#N/A</v>
      </c>
      <c r="W1013" s="276"/>
      <c r="X1013" s="276">
        <f t="shared" ca="1" si="136"/>
        <v>0</v>
      </c>
      <c r="Y1013" s="276"/>
      <c r="Z1013" s="276"/>
      <c r="AB1013" s="278" t="str">
        <f t="shared" si="137"/>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35"/>
        <v/>
      </c>
      <c r="T1014" s="225" t="str">
        <f ca="1">IF(B1014="","",IF(ISERROR(MATCH($J1014,SorP!$B$1:$B$6230,0)),"",INDIRECT("'SorP'!$A$"&amp;MATCH($J1014,SorP!$B$1:$B$6230,0))))</f>
        <v/>
      </c>
      <c r="U1014" s="241"/>
      <c r="V1014" s="275" t="e">
        <f>IF(C1014="",NA(),MATCH($B1014&amp;$C1014,'Smelter Look-up'!$J:$J,0))</f>
        <v>#N/A</v>
      </c>
      <c r="W1014" s="276"/>
      <c r="X1014" s="276">
        <f t="shared" ca="1" si="136"/>
        <v>0</v>
      </c>
      <c r="Y1014" s="276"/>
      <c r="Z1014" s="276"/>
      <c r="AB1014" s="278" t="str">
        <f t="shared" si="137"/>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35"/>
        <v/>
      </c>
      <c r="T1015" s="225" t="str">
        <f ca="1">IF(B1015="","",IF(ISERROR(MATCH($J1015,SorP!$B$1:$B$6230,0)),"",INDIRECT("'SorP'!$A$"&amp;MATCH($J1015,SorP!$B$1:$B$6230,0))))</f>
        <v/>
      </c>
      <c r="U1015" s="241"/>
      <c r="V1015" s="275" t="e">
        <f>IF(C1015="",NA(),MATCH($B1015&amp;$C1015,'Smelter Look-up'!$J:$J,0))</f>
        <v>#N/A</v>
      </c>
      <c r="W1015" s="276"/>
      <c r="X1015" s="276">
        <f t="shared" ca="1" si="136"/>
        <v>0</v>
      </c>
      <c r="Y1015" s="276"/>
      <c r="Z1015" s="276"/>
      <c r="AB1015" s="278" t="str">
        <f t="shared" si="137"/>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35"/>
        <v/>
      </c>
      <c r="T1016" s="225" t="str">
        <f ca="1">IF(B1016="","",IF(ISERROR(MATCH($J1016,SorP!$B$1:$B$6230,0)),"",INDIRECT("'SorP'!$A$"&amp;MATCH($J1016,SorP!$B$1:$B$6230,0))))</f>
        <v/>
      </c>
      <c r="U1016" s="241"/>
      <c r="V1016" s="275" t="e">
        <f>IF(C1016="",NA(),MATCH($B1016&amp;$C1016,'Smelter Look-up'!$J:$J,0))</f>
        <v>#N/A</v>
      </c>
      <c r="W1016" s="276"/>
      <c r="X1016" s="276">
        <f t="shared" ca="1" si="136"/>
        <v>0</v>
      </c>
      <c r="Y1016" s="276"/>
      <c r="Z1016" s="276"/>
      <c r="AB1016" s="278" t="str">
        <f t="shared" si="137"/>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35"/>
        <v/>
      </c>
      <c r="T1017" s="225" t="str">
        <f ca="1">IF(B1017="","",IF(ISERROR(MATCH($J1017,SorP!$B$1:$B$6230,0)),"",INDIRECT("'SorP'!$A$"&amp;MATCH($J1017,SorP!$B$1:$B$6230,0))))</f>
        <v/>
      </c>
      <c r="U1017" s="241"/>
      <c r="V1017" s="275" t="e">
        <f>IF(C1017="",NA(),MATCH($B1017&amp;$C1017,'Smelter Look-up'!$J:$J,0))</f>
        <v>#N/A</v>
      </c>
      <c r="W1017" s="276"/>
      <c r="X1017" s="276">
        <f t="shared" ca="1" si="136"/>
        <v>0</v>
      </c>
      <c r="Y1017" s="276"/>
      <c r="Z1017" s="276"/>
      <c r="AB1017" s="278" t="str">
        <f t="shared" si="137"/>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35"/>
        <v/>
      </c>
      <c r="T1018" s="225" t="str">
        <f ca="1">IF(B1018="","",IF(ISERROR(MATCH($J1018,SorP!$B$1:$B$6230,0)),"",INDIRECT("'SorP'!$A$"&amp;MATCH($J1018,SorP!$B$1:$B$6230,0))))</f>
        <v/>
      </c>
      <c r="U1018" s="241"/>
      <c r="V1018" s="275" t="e">
        <f>IF(C1018="",NA(),MATCH($B1018&amp;$C1018,'Smelter Look-up'!$J:$J,0))</f>
        <v>#N/A</v>
      </c>
      <c r="W1018" s="276"/>
      <c r="X1018" s="276">
        <f t="shared" ca="1" si="136"/>
        <v>0</v>
      </c>
      <c r="Y1018" s="276"/>
      <c r="Z1018" s="276"/>
      <c r="AB1018" s="278" t="str">
        <f t="shared" si="137"/>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38">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39">IF(AND(C1019="Smelter not listed",OR(LEN(D1019)=0,LEN(E1019)=0)),1,0)</f>
        <v>0</v>
      </c>
      <c r="Y1019" s="276"/>
      <c r="Z1019" s="276"/>
      <c r="AB1019" s="278" t="str">
        <f t="shared" ref="AB1019" si="140">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1">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2">IF(AND(C1020="Smelter not listed",OR(LEN(D1020)=0,LEN(E1020)=0)),1,0)</f>
        <v>0</v>
      </c>
      <c r="Y1020" s="276"/>
      <c r="Z1020" s="276"/>
      <c r="AB1020" s="278" t="str">
        <f t="shared" ref="AB1020:AB1051" si="143">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1"/>
        <v/>
      </c>
      <c r="T1021" s="225" t="str">
        <f ca="1">IF(B1021="","",IF(ISERROR(MATCH($J1021,SorP!$B$1:$B$6230,0)),"",INDIRECT("'SorP'!$A$"&amp;MATCH($J1021,SorP!$B$1:$B$6230,0))))</f>
        <v/>
      </c>
      <c r="U1021" s="241"/>
      <c r="V1021" s="275" t="e">
        <f>IF(C1021="",NA(),MATCH($B1021&amp;$C1021,'Smelter Look-up'!$J:$J,0))</f>
        <v>#N/A</v>
      </c>
      <c r="W1021" s="276"/>
      <c r="X1021" s="276">
        <f t="shared" ca="1" si="142"/>
        <v>0</v>
      </c>
      <c r="Y1021" s="276"/>
      <c r="Z1021" s="276"/>
      <c r="AB1021" s="278" t="str">
        <f t="shared" si="143"/>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1"/>
        <v/>
      </c>
      <c r="T1022" s="225" t="str">
        <f ca="1">IF(B1022="","",IF(ISERROR(MATCH($J1022,SorP!$B$1:$B$6230,0)),"",INDIRECT("'SorP'!$A$"&amp;MATCH($J1022,SorP!$B$1:$B$6230,0))))</f>
        <v/>
      </c>
      <c r="U1022" s="241"/>
      <c r="V1022" s="275" t="e">
        <f>IF(C1022="",NA(),MATCH($B1022&amp;$C1022,'Smelter Look-up'!$J:$J,0))</f>
        <v>#N/A</v>
      </c>
      <c r="W1022" s="276"/>
      <c r="X1022" s="276">
        <f t="shared" ca="1" si="142"/>
        <v>0</v>
      </c>
      <c r="Y1022" s="276"/>
      <c r="Z1022" s="276"/>
      <c r="AB1022" s="278" t="str">
        <f t="shared" si="143"/>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1"/>
        <v/>
      </c>
      <c r="T1023" s="225" t="str">
        <f ca="1">IF(B1023="","",IF(ISERROR(MATCH($J1023,SorP!$B$1:$B$6230,0)),"",INDIRECT("'SorP'!$A$"&amp;MATCH($J1023,SorP!$B$1:$B$6230,0))))</f>
        <v/>
      </c>
      <c r="U1023" s="241"/>
      <c r="V1023" s="275" t="e">
        <f>IF(C1023="",NA(),MATCH($B1023&amp;$C1023,'Smelter Look-up'!$J:$J,0))</f>
        <v>#N/A</v>
      </c>
      <c r="W1023" s="276"/>
      <c r="X1023" s="276">
        <f t="shared" ca="1" si="142"/>
        <v>0</v>
      </c>
      <c r="Y1023" s="276"/>
      <c r="Z1023" s="276"/>
      <c r="AB1023" s="278" t="str">
        <f t="shared" si="143"/>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1"/>
        <v/>
      </c>
      <c r="T1024" s="225" t="str">
        <f ca="1">IF(B1024="","",IF(ISERROR(MATCH($J1024,SorP!$B$1:$B$6230,0)),"",INDIRECT("'SorP'!$A$"&amp;MATCH($J1024,SorP!$B$1:$B$6230,0))))</f>
        <v/>
      </c>
      <c r="U1024" s="241"/>
      <c r="V1024" s="275" t="e">
        <f>IF(C1024="",NA(),MATCH($B1024&amp;$C1024,'Smelter Look-up'!$J:$J,0))</f>
        <v>#N/A</v>
      </c>
      <c r="W1024" s="276"/>
      <c r="X1024" s="276">
        <f t="shared" ca="1" si="142"/>
        <v>0</v>
      </c>
      <c r="Y1024" s="276"/>
      <c r="Z1024" s="276"/>
      <c r="AB1024" s="278" t="str">
        <f t="shared" si="143"/>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1"/>
        <v/>
      </c>
      <c r="T1025" s="225" t="str">
        <f ca="1">IF(B1025="","",IF(ISERROR(MATCH($J1025,SorP!$B$1:$B$6230,0)),"",INDIRECT("'SorP'!$A$"&amp;MATCH($J1025,SorP!$B$1:$B$6230,0))))</f>
        <v/>
      </c>
      <c r="U1025" s="241"/>
      <c r="V1025" s="275" t="e">
        <f>IF(C1025="",NA(),MATCH($B1025&amp;$C1025,'Smelter Look-up'!$J:$J,0))</f>
        <v>#N/A</v>
      </c>
      <c r="W1025" s="276"/>
      <c r="X1025" s="276">
        <f t="shared" ca="1" si="142"/>
        <v>0</v>
      </c>
      <c r="Y1025" s="276"/>
      <c r="Z1025" s="276"/>
      <c r="AB1025" s="278" t="str">
        <f t="shared" si="143"/>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1"/>
        <v/>
      </c>
      <c r="T1026" s="225" t="str">
        <f ca="1">IF(B1026="","",IF(ISERROR(MATCH($J1026,SorP!$B$1:$B$6230,0)),"",INDIRECT("'SorP'!$A$"&amp;MATCH($J1026,SorP!$B$1:$B$6230,0))))</f>
        <v/>
      </c>
      <c r="U1026" s="241"/>
      <c r="V1026" s="275" t="e">
        <f>IF(C1026="",NA(),MATCH($B1026&amp;$C1026,'Smelter Look-up'!$J:$J,0))</f>
        <v>#N/A</v>
      </c>
      <c r="W1026" s="276"/>
      <c r="X1026" s="276">
        <f t="shared" ca="1" si="142"/>
        <v>0</v>
      </c>
      <c r="Y1026" s="276"/>
      <c r="Z1026" s="276"/>
      <c r="AB1026" s="278" t="str">
        <f t="shared" si="143"/>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1"/>
        <v/>
      </c>
      <c r="T1027" s="225" t="str">
        <f ca="1">IF(B1027="","",IF(ISERROR(MATCH($J1027,SorP!$B$1:$B$6230,0)),"",INDIRECT("'SorP'!$A$"&amp;MATCH($J1027,SorP!$B$1:$B$6230,0))))</f>
        <v/>
      </c>
      <c r="U1027" s="241"/>
      <c r="V1027" s="275" t="e">
        <f>IF(C1027="",NA(),MATCH($B1027&amp;$C1027,'Smelter Look-up'!$J:$J,0))</f>
        <v>#N/A</v>
      </c>
      <c r="W1027" s="276"/>
      <c r="X1027" s="276">
        <f t="shared" ca="1" si="142"/>
        <v>0</v>
      </c>
      <c r="Y1027" s="276"/>
      <c r="Z1027" s="276"/>
      <c r="AB1027" s="278" t="str">
        <f t="shared" si="143"/>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1"/>
        <v/>
      </c>
      <c r="T1028" s="225" t="str">
        <f ca="1">IF(B1028="","",IF(ISERROR(MATCH($J1028,SorP!$B$1:$B$6230,0)),"",INDIRECT("'SorP'!$A$"&amp;MATCH($J1028,SorP!$B$1:$B$6230,0))))</f>
        <v/>
      </c>
      <c r="U1028" s="241"/>
      <c r="V1028" s="275" t="e">
        <f>IF(C1028="",NA(),MATCH($B1028&amp;$C1028,'Smelter Look-up'!$J:$J,0))</f>
        <v>#N/A</v>
      </c>
      <c r="W1028" s="276"/>
      <c r="X1028" s="276">
        <f t="shared" ca="1" si="142"/>
        <v>0</v>
      </c>
      <c r="Y1028" s="276"/>
      <c r="Z1028" s="276"/>
      <c r="AB1028" s="278" t="str">
        <f t="shared" si="143"/>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1"/>
        <v/>
      </c>
      <c r="T1029" s="225" t="str">
        <f ca="1">IF(B1029="","",IF(ISERROR(MATCH($J1029,SorP!$B$1:$B$6230,0)),"",INDIRECT("'SorP'!$A$"&amp;MATCH($J1029,SorP!$B$1:$B$6230,0))))</f>
        <v/>
      </c>
      <c r="U1029" s="241"/>
      <c r="V1029" s="275" t="e">
        <f>IF(C1029="",NA(),MATCH($B1029&amp;$C1029,'Smelter Look-up'!$J:$J,0))</f>
        <v>#N/A</v>
      </c>
      <c r="W1029" s="276"/>
      <c r="X1029" s="276">
        <f t="shared" ca="1" si="142"/>
        <v>0</v>
      </c>
      <c r="Y1029" s="276"/>
      <c r="Z1029" s="276"/>
      <c r="AB1029" s="278" t="str">
        <f t="shared" si="143"/>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1"/>
        <v/>
      </c>
      <c r="T1030" s="225" t="str">
        <f ca="1">IF(B1030="","",IF(ISERROR(MATCH($J1030,SorP!$B$1:$B$6230,0)),"",INDIRECT("'SorP'!$A$"&amp;MATCH($J1030,SorP!$B$1:$B$6230,0))))</f>
        <v/>
      </c>
      <c r="U1030" s="241"/>
      <c r="V1030" s="275" t="e">
        <f>IF(C1030="",NA(),MATCH($B1030&amp;$C1030,'Smelter Look-up'!$J:$J,0))</f>
        <v>#N/A</v>
      </c>
      <c r="W1030" s="276"/>
      <c r="X1030" s="276">
        <f t="shared" ca="1" si="142"/>
        <v>0</v>
      </c>
      <c r="Y1030" s="276"/>
      <c r="Z1030" s="276"/>
      <c r="AB1030" s="278" t="str">
        <f t="shared" si="143"/>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1"/>
        <v/>
      </c>
      <c r="T1031" s="225" t="str">
        <f ca="1">IF(B1031="","",IF(ISERROR(MATCH($J1031,SorP!$B$1:$B$6230,0)),"",INDIRECT("'SorP'!$A$"&amp;MATCH($J1031,SorP!$B$1:$B$6230,0))))</f>
        <v/>
      </c>
      <c r="U1031" s="241"/>
      <c r="V1031" s="275" t="e">
        <f>IF(C1031="",NA(),MATCH($B1031&amp;$C1031,'Smelter Look-up'!$J:$J,0))</f>
        <v>#N/A</v>
      </c>
      <c r="W1031" s="276"/>
      <c r="X1031" s="276">
        <f t="shared" ca="1" si="142"/>
        <v>0</v>
      </c>
      <c r="Y1031" s="276"/>
      <c r="Z1031" s="276"/>
      <c r="AB1031" s="278" t="str">
        <f t="shared" si="143"/>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1"/>
        <v/>
      </c>
      <c r="T1032" s="225" t="str">
        <f ca="1">IF(B1032="","",IF(ISERROR(MATCH($J1032,SorP!$B$1:$B$6230,0)),"",INDIRECT("'SorP'!$A$"&amp;MATCH($J1032,SorP!$B$1:$B$6230,0))))</f>
        <v/>
      </c>
      <c r="U1032" s="241"/>
      <c r="V1032" s="275" t="e">
        <f>IF(C1032="",NA(),MATCH($B1032&amp;$C1032,'Smelter Look-up'!$J:$J,0))</f>
        <v>#N/A</v>
      </c>
      <c r="W1032" s="276"/>
      <c r="X1032" s="276">
        <f t="shared" ca="1" si="142"/>
        <v>0</v>
      </c>
      <c r="Y1032" s="276"/>
      <c r="Z1032" s="276"/>
      <c r="AB1032" s="278" t="str">
        <f t="shared" si="143"/>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1"/>
        <v/>
      </c>
      <c r="T1033" s="225" t="str">
        <f ca="1">IF(B1033="","",IF(ISERROR(MATCH($J1033,SorP!$B$1:$B$6230,0)),"",INDIRECT("'SorP'!$A$"&amp;MATCH($J1033,SorP!$B$1:$B$6230,0))))</f>
        <v/>
      </c>
      <c r="U1033" s="241"/>
      <c r="V1033" s="275" t="e">
        <f>IF(C1033="",NA(),MATCH($B1033&amp;$C1033,'Smelter Look-up'!$J:$J,0))</f>
        <v>#N/A</v>
      </c>
      <c r="W1033" s="276"/>
      <c r="X1033" s="276">
        <f t="shared" ca="1" si="142"/>
        <v>0</v>
      </c>
      <c r="Y1033" s="276"/>
      <c r="Z1033" s="276"/>
      <c r="AB1033" s="278" t="str">
        <f t="shared" si="143"/>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1"/>
        <v/>
      </c>
      <c r="T1034" s="225" t="str">
        <f ca="1">IF(B1034="","",IF(ISERROR(MATCH($J1034,SorP!$B$1:$B$6230,0)),"",INDIRECT("'SorP'!$A$"&amp;MATCH($J1034,SorP!$B$1:$B$6230,0))))</f>
        <v/>
      </c>
      <c r="U1034" s="241"/>
      <c r="V1034" s="275" t="e">
        <f>IF(C1034="",NA(),MATCH($B1034&amp;$C1034,'Smelter Look-up'!$J:$J,0))</f>
        <v>#N/A</v>
      </c>
      <c r="W1034" s="276"/>
      <c r="X1034" s="276">
        <f t="shared" ca="1" si="142"/>
        <v>0</v>
      </c>
      <c r="Y1034" s="276"/>
      <c r="Z1034" s="276"/>
      <c r="AB1034" s="278" t="str">
        <f t="shared" si="143"/>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1"/>
        <v/>
      </c>
      <c r="T1035" s="225" t="str">
        <f ca="1">IF(B1035="","",IF(ISERROR(MATCH($J1035,SorP!$B$1:$B$6230,0)),"",INDIRECT("'SorP'!$A$"&amp;MATCH($J1035,SorP!$B$1:$B$6230,0))))</f>
        <v/>
      </c>
      <c r="U1035" s="241"/>
      <c r="V1035" s="275" t="e">
        <f>IF(C1035="",NA(),MATCH($B1035&amp;$C1035,'Smelter Look-up'!$J:$J,0))</f>
        <v>#N/A</v>
      </c>
      <c r="W1035" s="276"/>
      <c r="X1035" s="276">
        <f t="shared" ca="1" si="142"/>
        <v>0</v>
      </c>
      <c r="Y1035" s="276"/>
      <c r="Z1035" s="276"/>
      <c r="AB1035" s="278" t="str">
        <f t="shared" si="143"/>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1"/>
        <v/>
      </c>
      <c r="T1036" s="225" t="str">
        <f ca="1">IF(B1036="","",IF(ISERROR(MATCH($J1036,SorP!$B$1:$B$6230,0)),"",INDIRECT("'SorP'!$A$"&amp;MATCH($J1036,SorP!$B$1:$B$6230,0))))</f>
        <v/>
      </c>
      <c r="U1036" s="241"/>
      <c r="V1036" s="275" t="e">
        <f>IF(C1036="",NA(),MATCH($B1036&amp;$C1036,'Smelter Look-up'!$J:$J,0))</f>
        <v>#N/A</v>
      </c>
      <c r="W1036" s="276"/>
      <c r="X1036" s="276">
        <f t="shared" ca="1" si="142"/>
        <v>0</v>
      </c>
      <c r="Y1036" s="276"/>
      <c r="Z1036" s="276"/>
      <c r="AB1036" s="278" t="str">
        <f t="shared" si="143"/>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1"/>
        <v/>
      </c>
      <c r="T1037" s="225" t="str">
        <f ca="1">IF(B1037="","",IF(ISERROR(MATCH($J1037,SorP!$B$1:$B$6230,0)),"",INDIRECT("'SorP'!$A$"&amp;MATCH($J1037,SorP!$B$1:$B$6230,0))))</f>
        <v/>
      </c>
      <c r="U1037" s="241"/>
      <c r="V1037" s="275" t="e">
        <f>IF(C1037="",NA(),MATCH($B1037&amp;$C1037,'Smelter Look-up'!$J:$J,0))</f>
        <v>#N/A</v>
      </c>
      <c r="W1037" s="276"/>
      <c r="X1037" s="276">
        <f t="shared" ca="1" si="142"/>
        <v>0</v>
      </c>
      <c r="Y1037" s="276"/>
      <c r="Z1037" s="276"/>
      <c r="AB1037" s="278" t="str">
        <f t="shared" si="143"/>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1"/>
        <v/>
      </c>
      <c r="T1038" s="225" t="str">
        <f ca="1">IF(B1038="","",IF(ISERROR(MATCH($J1038,SorP!$B$1:$B$6230,0)),"",INDIRECT("'SorP'!$A$"&amp;MATCH($J1038,SorP!$B$1:$B$6230,0))))</f>
        <v/>
      </c>
      <c r="U1038" s="241"/>
      <c r="V1038" s="275" t="e">
        <f>IF(C1038="",NA(),MATCH($B1038&amp;$C1038,'Smelter Look-up'!$J:$J,0))</f>
        <v>#N/A</v>
      </c>
      <c r="W1038" s="276"/>
      <c r="X1038" s="276">
        <f t="shared" ca="1" si="142"/>
        <v>0</v>
      </c>
      <c r="Y1038" s="276"/>
      <c r="Z1038" s="276"/>
      <c r="AB1038" s="278" t="str">
        <f t="shared" si="143"/>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1"/>
        <v/>
      </c>
      <c r="T1039" s="225" t="str">
        <f ca="1">IF(B1039="","",IF(ISERROR(MATCH($J1039,SorP!$B$1:$B$6230,0)),"",INDIRECT("'SorP'!$A$"&amp;MATCH($J1039,SorP!$B$1:$B$6230,0))))</f>
        <v/>
      </c>
      <c r="U1039" s="241"/>
      <c r="V1039" s="275" t="e">
        <f>IF(C1039="",NA(),MATCH($B1039&amp;$C1039,'Smelter Look-up'!$J:$J,0))</f>
        <v>#N/A</v>
      </c>
      <c r="W1039" s="276"/>
      <c r="X1039" s="276">
        <f t="shared" ca="1" si="142"/>
        <v>0</v>
      </c>
      <c r="Y1039" s="276"/>
      <c r="Z1039" s="276"/>
      <c r="AB1039" s="278" t="str">
        <f t="shared" si="143"/>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1"/>
        <v/>
      </c>
      <c r="T1040" s="225" t="str">
        <f ca="1">IF(B1040="","",IF(ISERROR(MATCH($J1040,SorP!$B$1:$B$6230,0)),"",INDIRECT("'SorP'!$A$"&amp;MATCH($J1040,SorP!$B$1:$B$6230,0))))</f>
        <v/>
      </c>
      <c r="U1040" s="241"/>
      <c r="V1040" s="275" t="e">
        <f>IF(C1040="",NA(),MATCH($B1040&amp;$C1040,'Smelter Look-up'!$J:$J,0))</f>
        <v>#N/A</v>
      </c>
      <c r="W1040" s="276"/>
      <c r="X1040" s="276">
        <f t="shared" ca="1" si="142"/>
        <v>0</v>
      </c>
      <c r="Y1040" s="276"/>
      <c r="Z1040" s="276"/>
      <c r="AB1040" s="278" t="str">
        <f t="shared" si="143"/>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1"/>
        <v/>
      </c>
      <c r="T1041" s="225" t="str">
        <f ca="1">IF(B1041="","",IF(ISERROR(MATCH($J1041,SorP!$B$1:$B$6230,0)),"",INDIRECT("'SorP'!$A$"&amp;MATCH($J1041,SorP!$B$1:$B$6230,0))))</f>
        <v/>
      </c>
      <c r="U1041" s="241"/>
      <c r="V1041" s="275" t="e">
        <f>IF(C1041="",NA(),MATCH($B1041&amp;$C1041,'Smelter Look-up'!$J:$J,0))</f>
        <v>#N/A</v>
      </c>
      <c r="W1041" s="276"/>
      <c r="X1041" s="276">
        <f t="shared" ca="1" si="142"/>
        <v>0</v>
      </c>
      <c r="Y1041" s="276"/>
      <c r="Z1041" s="276"/>
      <c r="AB1041" s="278" t="str">
        <f t="shared" si="143"/>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1"/>
        <v/>
      </c>
      <c r="T1042" s="225" t="str">
        <f ca="1">IF(B1042="","",IF(ISERROR(MATCH($J1042,SorP!$B$1:$B$6230,0)),"",INDIRECT("'SorP'!$A$"&amp;MATCH($J1042,SorP!$B$1:$B$6230,0))))</f>
        <v/>
      </c>
      <c r="U1042" s="241"/>
      <c r="V1042" s="275" t="e">
        <f>IF(C1042="",NA(),MATCH($B1042&amp;$C1042,'Smelter Look-up'!$J:$J,0))</f>
        <v>#N/A</v>
      </c>
      <c r="W1042" s="276"/>
      <c r="X1042" s="276">
        <f t="shared" ca="1" si="142"/>
        <v>0</v>
      </c>
      <c r="Y1042" s="276"/>
      <c r="Z1042" s="276"/>
      <c r="AB1042" s="278" t="str">
        <f t="shared" si="143"/>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1"/>
        <v/>
      </c>
      <c r="T1043" s="225" t="str">
        <f ca="1">IF(B1043="","",IF(ISERROR(MATCH($J1043,SorP!$B$1:$B$6230,0)),"",INDIRECT("'SorP'!$A$"&amp;MATCH($J1043,SorP!$B$1:$B$6230,0))))</f>
        <v/>
      </c>
      <c r="U1043" s="241"/>
      <c r="V1043" s="275" t="e">
        <f>IF(C1043="",NA(),MATCH($B1043&amp;$C1043,'Smelter Look-up'!$J:$J,0))</f>
        <v>#N/A</v>
      </c>
      <c r="W1043" s="276"/>
      <c r="X1043" s="276">
        <f t="shared" ca="1" si="142"/>
        <v>0</v>
      </c>
      <c r="Y1043" s="276"/>
      <c r="Z1043" s="276"/>
      <c r="AB1043" s="278" t="str">
        <f t="shared" si="143"/>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1"/>
        <v/>
      </c>
      <c r="T1044" s="225" t="str">
        <f ca="1">IF(B1044="","",IF(ISERROR(MATCH($J1044,SorP!$B$1:$B$6230,0)),"",INDIRECT("'SorP'!$A$"&amp;MATCH($J1044,SorP!$B$1:$B$6230,0))))</f>
        <v/>
      </c>
      <c r="U1044" s="241"/>
      <c r="V1044" s="275" t="e">
        <f>IF(C1044="",NA(),MATCH($B1044&amp;$C1044,'Smelter Look-up'!$J:$J,0))</f>
        <v>#N/A</v>
      </c>
      <c r="W1044" s="276"/>
      <c r="X1044" s="276">
        <f t="shared" ca="1" si="142"/>
        <v>0</v>
      </c>
      <c r="Y1044" s="276"/>
      <c r="Z1044" s="276"/>
      <c r="AB1044" s="278" t="str">
        <f t="shared" si="143"/>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1"/>
        <v/>
      </c>
      <c r="T1045" s="225" t="str">
        <f ca="1">IF(B1045="","",IF(ISERROR(MATCH($J1045,SorP!$B$1:$B$6230,0)),"",INDIRECT("'SorP'!$A$"&amp;MATCH($J1045,SorP!$B$1:$B$6230,0))))</f>
        <v/>
      </c>
      <c r="U1045" s="241"/>
      <c r="V1045" s="275" t="e">
        <f>IF(C1045="",NA(),MATCH($B1045&amp;$C1045,'Smelter Look-up'!$J:$J,0))</f>
        <v>#N/A</v>
      </c>
      <c r="W1045" s="276"/>
      <c r="X1045" s="276">
        <f t="shared" ca="1" si="142"/>
        <v>0</v>
      </c>
      <c r="Y1045" s="276"/>
      <c r="Z1045" s="276"/>
      <c r="AB1045" s="278" t="str">
        <f t="shared" si="143"/>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1"/>
        <v/>
      </c>
      <c r="T1046" s="225" t="str">
        <f ca="1">IF(B1046="","",IF(ISERROR(MATCH($J1046,SorP!$B$1:$B$6230,0)),"",INDIRECT("'SorP'!$A$"&amp;MATCH($J1046,SorP!$B$1:$B$6230,0))))</f>
        <v/>
      </c>
      <c r="U1046" s="241"/>
      <c r="V1046" s="275" t="e">
        <f>IF(C1046="",NA(),MATCH($B1046&amp;$C1046,'Smelter Look-up'!$J:$J,0))</f>
        <v>#N/A</v>
      </c>
      <c r="W1046" s="276"/>
      <c r="X1046" s="276">
        <f t="shared" ca="1" si="142"/>
        <v>0</v>
      </c>
      <c r="Y1046" s="276"/>
      <c r="Z1046" s="276"/>
      <c r="AB1046" s="278" t="str">
        <f t="shared" si="143"/>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1"/>
        <v/>
      </c>
      <c r="T1047" s="225" t="str">
        <f ca="1">IF(B1047="","",IF(ISERROR(MATCH($J1047,SorP!$B$1:$B$6230,0)),"",INDIRECT("'SorP'!$A$"&amp;MATCH($J1047,SorP!$B$1:$B$6230,0))))</f>
        <v/>
      </c>
      <c r="U1047" s="241"/>
      <c r="V1047" s="275" t="e">
        <f>IF(C1047="",NA(),MATCH($B1047&amp;$C1047,'Smelter Look-up'!$J:$J,0))</f>
        <v>#N/A</v>
      </c>
      <c r="W1047" s="276"/>
      <c r="X1047" s="276">
        <f t="shared" ca="1" si="142"/>
        <v>0</v>
      </c>
      <c r="Y1047" s="276"/>
      <c r="Z1047" s="276"/>
      <c r="AB1047" s="278" t="str">
        <f t="shared" si="143"/>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1"/>
        <v/>
      </c>
      <c r="T1048" s="225" t="str">
        <f ca="1">IF(B1048="","",IF(ISERROR(MATCH($J1048,SorP!$B$1:$B$6230,0)),"",INDIRECT("'SorP'!$A$"&amp;MATCH($J1048,SorP!$B$1:$B$6230,0))))</f>
        <v/>
      </c>
      <c r="U1048" s="241"/>
      <c r="V1048" s="275" t="e">
        <f>IF(C1048="",NA(),MATCH($B1048&amp;$C1048,'Smelter Look-up'!$J:$J,0))</f>
        <v>#N/A</v>
      </c>
      <c r="W1048" s="276"/>
      <c r="X1048" s="276">
        <f t="shared" ca="1" si="142"/>
        <v>0</v>
      </c>
      <c r="Y1048" s="276"/>
      <c r="Z1048" s="276"/>
      <c r="AB1048" s="278" t="str">
        <f t="shared" si="143"/>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1"/>
        <v/>
      </c>
      <c r="T1049" s="225" t="str">
        <f ca="1">IF(B1049="","",IF(ISERROR(MATCH($J1049,SorP!$B$1:$B$6230,0)),"",INDIRECT("'SorP'!$A$"&amp;MATCH($J1049,SorP!$B$1:$B$6230,0))))</f>
        <v/>
      </c>
      <c r="U1049" s="241"/>
      <c r="V1049" s="275" t="e">
        <f>IF(C1049="",NA(),MATCH($B1049&amp;$C1049,'Smelter Look-up'!$J:$J,0))</f>
        <v>#N/A</v>
      </c>
      <c r="W1049" s="276"/>
      <c r="X1049" s="276">
        <f t="shared" ca="1" si="142"/>
        <v>0</v>
      </c>
      <c r="Y1049" s="276"/>
      <c r="Z1049" s="276"/>
      <c r="AB1049" s="278" t="str">
        <f t="shared" si="143"/>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1"/>
        <v/>
      </c>
      <c r="T1050" s="225" t="str">
        <f ca="1">IF(B1050="","",IF(ISERROR(MATCH($J1050,SorP!$B$1:$B$6230,0)),"",INDIRECT("'SorP'!$A$"&amp;MATCH($J1050,SorP!$B$1:$B$6230,0))))</f>
        <v/>
      </c>
      <c r="U1050" s="241"/>
      <c r="V1050" s="275" t="e">
        <f>IF(C1050="",NA(),MATCH($B1050&amp;$C1050,'Smelter Look-up'!$J:$J,0))</f>
        <v>#N/A</v>
      </c>
      <c r="W1050" s="276"/>
      <c r="X1050" s="276">
        <f t="shared" ca="1" si="142"/>
        <v>0</v>
      </c>
      <c r="Y1050" s="276"/>
      <c r="Z1050" s="276"/>
      <c r="AB1050" s="278" t="str">
        <f t="shared" si="143"/>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1"/>
        <v/>
      </c>
      <c r="T1051" s="225" t="str">
        <f ca="1">IF(B1051="","",IF(ISERROR(MATCH($J1051,SorP!$B$1:$B$6230,0)),"",INDIRECT("'SorP'!$A$"&amp;MATCH($J1051,SorP!$B$1:$B$6230,0))))</f>
        <v/>
      </c>
      <c r="U1051" s="241"/>
      <c r="V1051" s="275" t="e">
        <f>IF(C1051="",NA(),MATCH($B1051&amp;$C1051,'Smelter Look-up'!$J:$J,0))</f>
        <v>#N/A</v>
      </c>
      <c r="W1051" s="276"/>
      <c r="X1051" s="276">
        <f t="shared" ca="1" si="142"/>
        <v>0</v>
      </c>
      <c r="Y1051" s="276"/>
      <c r="Z1051" s="276"/>
      <c r="AB1051" s="278" t="str">
        <f t="shared" si="143"/>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44">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45">IF(AND(C1052="Smelter not listed",OR(LEN(D1052)=0,LEN(E1052)=0)),1,0)</f>
        <v>0</v>
      </c>
      <c r="Y1052" s="276"/>
      <c r="Z1052" s="276"/>
      <c r="AB1052" s="278" t="str">
        <f t="shared" ref="AB1052:AB1082" si="146">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44"/>
        <v/>
      </c>
      <c r="T1053" s="225" t="str">
        <f ca="1">IF(B1053="","",IF(ISERROR(MATCH($J1053,SorP!$B$1:$B$6230,0)),"",INDIRECT("'SorP'!$A$"&amp;MATCH($J1053,SorP!$B$1:$B$6230,0))))</f>
        <v/>
      </c>
      <c r="U1053" s="241"/>
      <c r="V1053" s="275" t="e">
        <f>IF(C1053="",NA(),MATCH($B1053&amp;$C1053,'Smelter Look-up'!$J:$J,0))</f>
        <v>#N/A</v>
      </c>
      <c r="W1053" s="276"/>
      <c r="X1053" s="276">
        <f t="shared" ca="1" si="145"/>
        <v>0</v>
      </c>
      <c r="Y1053" s="276"/>
      <c r="Z1053" s="276"/>
      <c r="AB1053" s="278" t="str">
        <f t="shared" si="146"/>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44"/>
        <v/>
      </c>
      <c r="T1054" s="225" t="str">
        <f ca="1">IF(B1054="","",IF(ISERROR(MATCH($J1054,SorP!$B$1:$B$6230,0)),"",INDIRECT("'SorP'!$A$"&amp;MATCH($J1054,SorP!$B$1:$B$6230,0))))</f>
        <v/>
      </c>
      <c r="U1054" s="241"/>
      <c r="V1054" s="275" t="e">
        <f>IF(C1054="",NA(),MATCH($B1054&amp;$C1054,'Smelter Look-up'!$J:$J,0))</f>
        <v>#N/A</v>
      </c>
      <c r="W1054" s="276"/>
      <c r="X1054" s="276">
        <f t="shared" ca="1" si="145"/>
        <v>0</v>
      </c>
      <c r="Y1054" s="276"/>
      <c r="Z1054" s="276"/>
      <c r="AB1054" s="278" t="str">
        <f t="shared" si="146"/>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44"/>
        <v/>
      </c>
      <c r="T1055" s="225" t="str">
        <f ca="1">IF(B1055="","",IF(ISERROR(MATCH($J1055,SorP!$B$1:$B$6230,0)),"",INDIRECT("'SorP'!$A$"&amp;MATCH($J1055,SorP!$B$1:$B$6230,0))))</f>
        <v/>
      </c>
      <c r="U1055" s="241"/>
      <c r="V1055" s="275" t="e">
        <f>IF(C1055="",NA(),MATCH($B1055&amp;$C1055,'Smelter Look-up'!$J:$J,0))</f>
        <v>#N/A</v>
      </c>
      <c r="W1055" s="276"/>
      <c r="X1055" s="276">
        <f t="shared" ca="1" si="145"/>
        <v>0</v>
      </c>
      <c r="Y1055" s="276"/>
      <c r="Z1055" s="276"/>
      <c r="AB1055" s="278" t="str">
        <f t="shared" si="146"/>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44"/>
        <v/>
      </c>
      <c r="T1056" s="225" t="str">
        <f ca="1">IF(B1056="","",IF(ISERROR(MATCH($J1056,SorP!$B$1:$B$6230,0)),"",INDIRECT("'SorP'!$A$"&amp;MATCH($J1056,SorP!$B$1:$B$6230,0))))</f>
        <v/>
      </c>
      <c r="U1056" s="241"/>
      <c r="V1056" s="275" t="e">
        <f>IF(C1056="",NA(),MATCH($B1056&amp;$C1056,'Smelter Look-up'!$J:$J,0))</f>
        <v>#N/A</v>
      </c>
      <c r="W1056" s="276"/>
      <c r="X1056" s="276">
        <f t="shared" ca="1" si="145"/>
        <v>0</v>
      </c>
      <c r="Y1056" s="276"/>
      <c r="Z1056" s="276"/>
      <c r="AB1056" s="278" t="str">
        <f t="shared" si="146"/>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44"/>
        <v/>
      </c>
      <c r="T1057" s="225" t="str">
        <f ca="1">IF(B1057="","",IF(ISERROR(MATCH($J1057,SorP!$B$1:$B$6230,0)),"",INDIRECT("'SorP'!$A$"&amp;MATCH($J1057,SorP!$B$1:$B$6230,0))))</f>
        <v/>
      </c>
      <c r="U1057" s="241"/>
      <c r="V1057" s="275" t="e">
        <f>IF(C1057="",NA(),MATCH($B1057&amp;$C1057,'Smelter Look-up'!$J:$J,0))</f>
        <v>#N/A</v>
      </c>
      <c r="W1057" s="276"/>
      <c r="X1057" s="276">
        <f t="shared" ca="1" si="145"/>
        <v>0</v>
      </c>
      <c r="Y1057" s="276"/>
      <c r="Z1057" s="276"/>
      <c r="AB1057" s="278" t="str">
        <f t="shared" si="146"/>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44"/>
        <v/>
      </c>
      <c r="T1058" s="225" t="str">
        <f ca="1">IF(B1058="","",IF(ISERROR(MATCH($J1058,SorP!$B$1:$B$6230,0)),"",INDIRECT("'SorP'!$A$"&amp;MATCH($J1058,SorP!$B$1:$B$6230,0))))</f>
        <v/>
      </c>
      <c r="U1058" s="241"/>
      <c r="V1058" s="275" t="e">
        <f>IF(C1058="",NA(),MATCH($B1058&amp;$C1058,'Smelter Look-up'!$J:$J,0))</f>
        <v>#N/A</v>
      </c>
      <c r="W1058" s="276"/>
      <c r="X1058" s="276">
        <f t="shared" ca="1" si="145"/>
        <v>0</v>
      </c>
      <c r="Y1058" s="276"/>
      <c r="Z1058" s="276"/>
      <c r="AB1058" s="278" t="str">
        <f t="shared" si="146"/>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44"/>
        <v/>
      </c>
      <c r="T1059" s="225" t="str">
        <f ca="1">IF(B1059="","",IF(ISERROR(MATCH($J1059,SorP!$B$1:$B$6230,0)),"",INDIRECT("'SorP'!$A$"&amp;MATCH($J1059,SorP!$B$1:$B$6230,0))))</f>
        <v/>
      </c>
      <c r="U1059" s="241"/>
      <c r="V1059" s="275" t="e">
        <f>IF(C1059="",NA(),MATCH($B1059&amp;$C1059,'Smelter Look-up'!$J:$J,0))</f>
        <v>#N/A</v>
      </c>
      <c r="W1059" s="276"/>
      <c r="X1059" s="276">
        <f t="shared" ca="1" si="145"/>
        <v>0</v>
      </c>
      <c r="Y1059" s="276"/>
      <c r="Z1059" s="276"/>
      <c r="AB1059" s="278" t="str">
        <f t="shared" si="146"/>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44"/>
        <v/>
      </c>
      <c r="T1060" s="225" t="str">
        <f ca="1">IF(B1060="","",IF(ISERROR(MATCH($J1060,SorP!$B$1:$B$6230,0)),"",INDIRECT("'SorP'!$A$"&amp;MATCH($J1060,SorP!$B$1:$B$6230,0))))</f>
        <v/>
      </c>
      <c r="U1060" s="241"/>
      <c r="V1060" s="275" t="e">
        <f>IF(C1060="",NA(),MATCH($B1060&amp;$C1060,'Smelter Look-up'!$J:$J,0))</f>
        <v>#N/A</v>
      </c>
      <c r="W1060" s="276"/>
      <c r="X1060" s="276">
        <f t="shared" ca="1" si="145"/>
        <v>0</v>
      </c>
      <c r="Y1060" s="276"/>
      <c r="Z1060" s="276"/>
      <c r="AB1060" s="278" t="str">
        <f t="shared" si="146"/>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44"/>
        <v/>
      </c>
      <c r="T1061" s="225" t="str">
        <f ca="1">IF(B1061="","",IF(ISERROR(MATCH($J1061,SorP!$B$1:$B$6230,0)),"",INDIRECT("'SorP'!$A$"&amp;MATCH($J1061,SorP!$B$1:$B$6230,0))))</f>
        <v/>
      </c>
      <c r="U1061" s="241"/>
      <c r="V1061" s="275" t="e">
        <f>IF(C1061="",NA(),MATCH($B1061&amp;$C1061,'Smelter Look-up'!$J:$J,0))</f>
        <v>#N/A</v>
      </c>
      <c r="W1061" s="276"/>
      <c r="X1061" s="276">
        <f t="shared" ca="1" si="145"/>
        <v>0</v>
      </c>
      <c r="Y1061" s="276"/>
      <c r="Z1061" s="276"/>
      <c r="AB1061" s="278" t="str">
        <f t="shared" si="146"/>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44"/>
        <v/>
      </c>
      <c r="T1062" s="225" t="str">
        <f ca="1">IF(B1062="","",IF(ISERROR(MATCH($J1062,SorP!$B$1:$B$6230,0)),"",INDIRECT("'SorP'!$A$"&amp;MATCH($J1062,SorP!$B$1:$B$6230,0))))</f>
        <v/>
      </c>
      <c r="U1062" s="241"/>
      <c r="V1062" s="275" t="e">
        <f>IF(C1062="",NA(),MATCH($B1062&amp;$C1062,'Smelter Look-up'!$J:$J,0))</f>
        <v>#N/A</v>
      </c>
      <c r="W1062" s="276"/>
      <c r="X1062" s="276">
        <f t="shared" ca="1" si="145"/>
        <v>0</v>
      </c>
      <c r="Y1062" s="276"/>
      <c r="Z1062" s="276"/>
      <c r="AB1062" s="278" t="str">
        <f t="shared" si="146"/>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44"/>
        <v/>
      </c>
      <c r="T1063" s="225" t="str">
        <f ca="1">IF(B1063="","",IF(ISERROR(MATCH($J1063,SorP!$B$1:$B$6230,0)),"",INDIRECT("'SorP'!$A$"&amp;MATCH($J1063,SorP!$B$1:$B$6230,0))))</f>
        <v/>
      </c>
      <c r="U1063" s="241"/>
      <c r="V1063" s="275" t="e">
        <f>IF(C1063="",NA(),MATCH($B1063&amp;$C1063,'Smelter Look-up'!$J:$J,0))</f>
        <v>#N/A</v>
      </c>
      <c r="W1063" s="276"/>
      <c r="X1063" s="276">
        <f t="shared" ca="1" si="145"/>
        <v>0</v>
      </c>
      <c r="Y1063" s="276"/>
      <c r="Z1063" s="276"/>
      <c r="AB1063" s="278" t="str">
        <f t="shared" si="146"/>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44"/>
        <v/>
      </c>
      <c r="T1064" s="225" t="str">
        <f ca="1">IF(B1064="","",IF(ISERROR(MATCH($J1064,SorP!$B$1:$B$6230,0)),"",INDIRECT("'SorP'!$A$"&amp;MATCH($J1064,SorP!$B$1:$B$6230,0))))</f>
        <v/>
      </c>
      <c r="U1064" s="241"/>
      <c r="V1064" s="275" t="e">
        <f>IF(C1064="",NA(),MATCH($B1064&amp;$C1064,'Smelter Look-up'!$J:$J,0))</f>
        <v>#N/A</v>
      </c>
      <c r="W1064" s="276"/>
      <c r="X1064" s="276">
        <f t="shared" ca="1" si="145"/>
        <v>0</v>
      </c>
      <c r="Y1064" s="276"/>
      <c r="Z1064" s="276"/>
      <c r="AB1064" s="278" t="str">
        <f t="shared" si="146"/>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44"/>
        <v/>
      </c>
      <c r="T1065" s="225" t="str">
        <f ca="1">IF(B1065="","",IF(ISERROR(MATCH($J1065,SorP!$B$1:$B$6230,0)),"",INDIRECT("'SorP'!$A$"&amp;MATCH($J1065,SorP!$B$1:$B$6230,0))))</f>
        <v/>
      </c>
      <c r="U1065" s="241"/>
      <c r="V1065" s="275" t="e">
        <f>IF(C1065="",NA(),MATCH($B1065&amp;$C1065,'Smelter Look-up'!$J:$J,0))</f>
        <v>#N/A</v>
      </c>
      <c r="W1065" s="276"/>
      <c r="X1065" s="276">
        <f t="shared" ca="1" si="145"/>
        <v>0</v>
      </c>
      <c r="Y1065" s="276"/>
      <c r="Z1065" s="276"/>
      <c r="AB1065" s="278" t="str">
        <f t="shared" si="146"/>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44"/>
        <v/>
      </c>
      <c r="T1066" s="225" t="str">
        <f ca="1">IF(B1066="","",IF(ISERROR(MATCH($J1066,SorP!$B$1:$B$6230,0)),"",INDIRECT("'SorP'!$A$"&amp;MATCH($J1066,SorP!$B$1:$B$6230,0))))</f>
        <v/>
      </c>
      <c r="U1066" s="241"/>
      <c r="V1066" s="275" t="e">
        <f>IF(C1066="",NA(),MATCH($B1066&amp;$C1066,'Smelter Look-up'!$J:$J,0))</f>
        <v>#N/A</v>
      </c>
      <c r="W1066" s="276"/>
      <c r="X1066" s="276">
        <f t="shared" ca="1" si="145"/>
        <v>0</v>
      </c>
      <c r="Y1066" s="276"/>
      <c r="Z1066" s="276"/>
      <c r="AB1066" s="278" t="str">
        <f t="shared" si="146"/>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44"/>
        <v/>
      </c>
      <c r="T1067" s="225" t="str">
        <f ca="1">IF(B1067="","",IF(ISERROR(MATCH($J1067,SorP!$B$1:$B$6230,0)),"",INDIRECT("'SorP'!$A$"&amp;MATCH($J1067,SorP!$B$1:$B$6230,0))))</f>
        <v/>
      </c>
      <c r="U1067" s="241"/>
      <c r="V1067" s="275" t="e">
        <f>IF(C1067="",NA(),MATCH($B1067&amp;$C1067,'Smelter Look-up'!$J:$J,0))</f>
        <v>#N/A</v>
      </c>
      <c r="W1067" s="276"/>
      <c r="X1067" s="276">
        <f t="shared" ca="1" si="145"/>
        <v>0</v>
      </c>
      <c r="Y1067" s="276"/>
      <c r="Z1067" s="276"/>
      <c r="AB1067" s="278" t="str">
        <f t="shared" si="146"/>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44"/>
        <v/>
      </c>
      <c r="T1068" s="225" t="str">
        <f ca="1">IF(B1068="","",IF(ISERROR(MATCH($J1068,SorP!$B$1:$B$6230,0)),"",INDIRECT("'SorP'!$A$"&amp;MATCH($J1068,SorP!$B$1:$B$6230,0))))</f>
        <v/>
      </c>
      <c r="U1068" s="241"/>
      <c r="V1068" s="275" t="e">
        <f>IF(C1068="",NA(),MATCH($B1068&amp;$C1068,'Smelter Look-up'!$J:$J,0))</f>
        <v>#N/A</v>
      </c>
      <c r="W1068" s="276"/>
      <c r="X1068" s="276">
        <f t="shared" ca="1" si="145"/>
        <v>0</v>
      </c>
      <c r="Y1068" s="276"/>
      <c r="Z1068" s="276"/>
      <c r="AB1068" s="278" t="str">
        <f t="shared" si="146"/>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44"/>
        <v/>
      </c>
      <c r="T1069" s="225" t="str">
        <f ca="1">IF(B1069="","",IF(ISERROR(MATCH($J1069,SorP!$B$1:$B$6230,0)),"",INDIRECT("'SorP'!$A$"&amp;MATCH($J1069,SorP!$B$1:$B$6230,0))))</f>
        <v/>
      </c>
      <c r="U1069" s="241"/>
      <c r="V1069" s="275" t="e">
        <f>IF(C1069="",NA(),MATCH($B1069&amp;$C1069,'Smelter Look-up'!$J:$J,0))</f>
        <v>#N/A</v>
      </c>
      <c r="W1069" s="276"/>
      <c r="X1069" s="276">
        <f t="shared" ca="1" si="145"/>
        <v>0</v>
      </c>
      <c r="Y1069" s="276"/>
      <c r="Z1069" s="276"/>
      <c r="AB1069" s="278" t="str">
        <f t="shared" si="146"/>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44"/>
        <v/>
      </c>
      <c r="T1070" s="225" t="str">
        <f ca="1">IF(B1070="","",IF(ISERROR(MATCH($J1070,SorP!$B$1:$B$6230,0)),"",INDIRECT("'SorP'!$A$"&amp;MATCH($J1070,SorP!$B$1:$B$6230,0))))</f>
        <v/>
      </c>
      <c r="U1070" s="241"/>
      <c r="V1070" s="275" t="e">
        <f>IF(C1070="",NA(),MATCH($B1070&amp;$C1070,'Smelter Look-up'!$J:$J,0))</f>
        <v>#N/A</v>
      </c>
      <c r="W1070" s="276"/>
      <c r="X1070" s="276">
        <f t="shared" ca="1" si="145"/>
        <v>0</v>
      </c>
      <c r="Y1070" s="276"/>
      <c r="Z1070" s="276"/>
      <c r="AB1070" s="278" t="str">
        <f t="shared" si="146"/>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44"/>
        <v/>
      </c>
      <c r="T1071" s="225" t="str">
        <f ca="1">IF(B1071="","",IF(ISERROR(MATCH($J1071,SorP!$B$1:$B$6230,0)),"",INDIRECT("'SorP'!$A$"&amp;MATCH($J1071,SorP!$B$1:$B$6230,0))))</f>
        <v/>
      </c>
      <c r="U1071" s="241"/>
      <c r="V1071" s="275" t="e">
        <f>IF(C1071="",NA(),MATCH($B1071&amp;$C1071,'Smelter Look-up'!$J:$J,0))</f>
        <v>#N/A</v>
      </c>
      <c r="W1071" s="276"/>
      <c r="X1071" s="276">
        <f t="shared" ca="1" si="145"/>
        <v>0</v>
      </c>
      <c r="Y1071" s="276"/>
      <c r="Z1071" s="276"/>
      <c r="AB1071" s="278" t="str">
        <f t="shared" si="146"/>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44"/>
        <v/>
      </c>
      <c r="T1072" s="225" t="str">
        <f ca="1">IF(B1072="","",IF(ISERROR(MATCH($J1072,SorP!$B$1:$B$6230,0)),"",INDIRECT("'SorP'!$A$"&amp;MATCH($J1072,SorP!$B$1:$B$6230,0))))</f>
        <v/>
      </c>
      <c r="U1072" s="241"/>
      <c r="V1072" s="275" t="e">
        <f>IF(C1072="",NA(),MATCH($B1072&amp;$C1072,'Smelter Look-up'!$J:$J,0))</f>
        <v>#N/A</v>
      </c>
      <c r="W1072" s="276"/>
      <c r="X1072" s="276">
        <f t="shared" ca="1" si="145"/>
        <v>0</v>
      </c>
      <c r="Y1072" s="276"/>
      <c r="Z1072" s="276"/>
      <c r="AB1072" s="278" t="str">
        <f t="shared" si="146"/>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44"/>
        <v/>
      </c>
      <c r="T1073" s="225" t="str">
        <f ca="1">IF(B1073="","",IF(ISERROR(MATCH($J1073,SorP!$B$1:$B$6230,0)),"",INDIRECT("'SorP'!$A$"&amp;MATCH($J1073,SorP!$B$1:$B$6230,0))))</f>
        <v/>
      </c>
      <c r="U1073" s="241"/>
      <c r="V1073" s="275" t="e">
        <f>IF(C1073="",NA(),MATCH($B1073&amp;$C1073,'Smelter Look-up'!$J:$J,0))</f>
        <v>#N/A</v>
      </c>
      <c r="W1073" s="276"/>
      <c r="X1073" s="276">
        <f t="shared" ca="1" si="145"/>
        <v>0</v>
      </c>
      <c r="Y1073" s="276"/>
      <c r="Z1073" s="276"/>
      <c r="AB1073" s="278" t="str">
        <f t="shared" si="146"/>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44"/>
        <v/>
      </c>
      <c r="T1074" s="225" t="str">
        <f ca="1">IF(B1074="","",IF(ISERROR(MATCH($J1074,SorP!$B$1:$B$6230,0)),"",INDIRECT("'SorP'!$A$"&amp;MATCH($J1074,SorP!$B$1:$B$6230,0))))</f>
        <v/>
      </c>
      <c r="U1074" s="241"/>
      <c r="V1074" s="275" t="e">
        <f>IF(C1074="",NA(),MATCH($B1074&amp;$C1074,'Smelter Look-up'!$J:$J,0))</f>
        <v>#N/A</v>
      </c>
      <c r="W1074" s="276"/>
      <c r="X1074" s="276">
        <f t="shared" ca="1" si="145"/>
        <v>0</v>
      </c>
      <c r="Y1074" s="276"/>
      <c r="Z1074" s="276"/>
      <c r="AB1074" s="278" t="str">
        <f t="shared" si="146"/>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44"/>
        <v/>
      </c>
      <c r="T1075" s="225" t="str">
        <f ca="1">IF(B1075="","",IF(ISERROR(MATCH($J1075,SorP!$B$1:$B$6230,0)),"",INDIRECT("'SorP'!$A$"&amp;MATCH($J1075,SorP!$B$1:$B$6230,0))))</f>
        <v/>
      </c>
      <c r="U1075" s="241"/>
      <c r="V1075" s="275" t="e">
        <f>IF(C1075="",NA(),MATCH($B1075&amp;$C1075,'Smelter Look-up'!$J:$J,0))</f>
        <v>#N/A</v>
      </c>
      <c r="W1075" s="276"/>
      <c r="X1075" s="276">
        <f t="shared" ca="1" si="145"/>
        <v>0</v>
      </c>
      <c r="Y1075" s="276"/>
      <c r="Z1075" s="276"/>
      <c r="AB1075" s="278" t="str">
        <f t="shared" si="146"/>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44"/>
        <v/>
      </c>
      <c r="T1076" s="225" t="str">
        <f ca="1">IF(B1076="","",IF(ISERROR(MATCH($J1076,SorP!$B$1:$B$6230,0)),"",INDIRECT("'SorP'!$A$"&amp;MATCH($J1076,SorP!$B$1:$B$6230,0))))</f>
        <v/>
      </c>
      <c r="U1076" s="241"/>
      <c r="V1076" s="275" t="e">
        <f>IF(C1076="",NA(),MATCH($B1076&amp;$C1076,'Smelter Look-up'!$J:$J,0))</f>
        <v>#N/A</v>
      </c>
      <c r="W1076" s="276"/>
      <c r="X1076" s="276">
        <f t="shared" ca="1" si="145"/>
        <v>0</v>
      </c>
      <c r="Y1076" s="276"/>
      <c r="Z1076" s="276"/>
      <c r="AB1076" s="278" t="str">
        <f t="shared" si="146"/>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44"/>
        <v/>
      </c>
      <c r="T1077" s="225" t="str">
        <f ca="1">IF(B1077="","",IF(ISERROR(MATCH($J1077,SorP!$B$1:$B$6230,0)),"",INDIRECT("'SorP'!$A$"&amp;MATCH($J1077,SorP!$B$1:$B$6230,0))))</f>
        <v/>
      </c>
      <c r="U1077" s="241"/>
      <c r="V1077" s="275" t="e">
        <f>IF(C1077="",NA(),MATCH($B1077&amp;$C1077,'Smelter Look-up'!$J:$J,0))</f>
        <v>#N/A</v>
      </c>
      <c r="W1077" s="276"/>
      <c r="X1077" s="276">
        <f t="shared" ca="1" si="145"/>
        <v>0</v>
      </c>
      <c r="Y1077" s="276"/>
      <c r="Z1077" s="276"/>
      <c r="AB1077" s="278" t="str">
        <f t="shared" si="146"/>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44"/>
        <v/>
      </c>
      <c r="T1078" s="225" t="str">
        <f ca="1">IF(B1078="","",IF(ISERROR(MATCH($J1078,SorP!$B$1:$B$6230,0)),"",INDIRECT("'SorP'!$A$"&amp;MATCH($J1078,SorP!$B$1:$B$6230,0))))</f>
        <v/>
      </c>
      <c r="U1078" s="241"/>
      <c r="V1078" s="275" t="e">
        <f>IF(C1078="",NA(),MATCH($B1078&amp;$C1078,'Smelter Look-up'!$J:$J,0))</f>
        <v>#N/A</v>
      </c>
      <c r="W1078" s="276"/>
      <c r="X1078" s="276">
        <f t="shared" ca="1" si="145"/>
        <v>0</v>
      </c>
      <c r="Y1078" s="276"/>
      <c r="Z1078" s="276"/>
      <c r="AB1078" s="278" t="str">
        <f t="shared" si="146"/>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44"/>
        <v/>
      </c>
      <c r="T1079" s="225" t="str">
        <f ca="1">IF(B1079="","",IF(ISERROR(MATCH($J1079,SorP!$B$1:$B$6230,0)),"",INDIRECT("'SorP'!$A$"&amp;MATCH($J1079,SorP!$B$1:$B$6230,0))))</f>
        <v/>
      </c>
      <c r="U1079" s="241"/>
      <c r="V1079" s="275" t="e">
        <f>IF(C1079="",NA(),MATCH($B1079&amp;$C1079,'Smelter Look-up'!$J:$J,0))</f>
        <v>#N/A</v>
      </c>
      <c r="W1079" s="276"/>
      <c r="X1079" s="276">
        <f t="shared" ca="1" si="145"/>
        <v>0</v>
      </c>
      <c r="Y1079" s="276"/>
      <c r="Z1079" s="276"/>
      <c r="AB1079" s="278" t="str">
        <f t="shared" si="146"/>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44"/>
        <v/>
      </c>
      <c r="T1080" s="225" t="str">
        <f ca="1">IF(B1080="","",IF(ISERROR(MATCH($J1080,SorP!$B$1:$B$6230,0)),"",INDIRECT("'SorP'!$A$"&amp;MATCH($J1080,SorP!$B$1:$B$6230,0))))</f>
        <v/>
      </c>
      <c r="U1080" s="241"/>
      <c r="V1080" s="275" t="e">
        <f>IF(C1080="",NA(),MATCH($B1080&amp;$C1080,'Smelter Look-up'!$J:$J,0))</f>
        <v>#N/A</v>
      </c>
      <c r="W1080" s="276"/>
      <c r="X1080" s="276">
        <f t="shared" ca="1" si="145"/>
        <v>0</v>
      </c>
      <c r="Y1080" s="276"/>
      <c r="Z1080" s="276"/>
      <c r="AB1080" s="278" t="str">
        <f t="shared" si="146"/>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44"/>
        <v/>
      </c>
      <c r="T1081" s="225" t="str">
        <f ca="1">IF(B1081="","",IF(ISERROR(MATCH($J1081,SorP!$B$1:$B$6230,0)),"",INDIRECT("'SorP'!$A$"&amp;MATCH($J1081,SorP!$B$1:$B$6230,0))))</f>
        <v/>
      </c>
      <c r="U1081" s="241"/>
      <c r="V1081" s="275" t="e">
        <f>IF(C1081="",NA(),MATCH($B1081&amp;$C1081,'Smelter Look-up'!$J:$J,0))</f>
        <v>#N/A</v>
      </c>
      <c r="W1081" s="276"/>
      <c r="X1081" s="276">
        <f t="shared" ca="1" si="145"/>
        <v>0</v>
      </c>
      <c r="Y1081" s="276"/>
      <c r="Z1081" s="276"/>
      <c r="AB1081" s="278" t="str">
        <f t="shared" si="146"/>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44"/>
        <v/>
      </c>
      <c r="T1082" s="225" t="str">
        <f ca="1">IF(B1082="","",IF(ISERROR(MATCH($J1082,SorP!$B$1:$B$6230,0)),"",INDIRECT("'SorP'!$A$"&amp;MATCH($J1082,SorP!$B$1:$B$6230,0))))</f>
        <v/>
      </c>
      <c r="U1082" s="241"/>
      <c r="V1082" s="275" t="e">
        <f>IF(C1082="",NA(),MATCH($B1082&amp;$C1082,'Smelter Look-up'!$J:$J,0))</f>
        <v>#N/A</v>
      </c>
      <c r="W1082" s="276"/>
      <c r="X1082" s="276">
        <f t="shared" ca="1" si="145"/>
        <v>0</v>
      </c>
      <c r="Y1082" s="276"/>
      <c r="Z1082" s="276"/>
      <c r="AB1082" s="278" t="str">
        <f t="shared" si="146"/>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47">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48">IF(AND(C1083="Smelter not listed",OR(LEN(D1083)=0,LEN(E1083)=0)),1,0)</f>
        <v>0</v>
      </c>
      <c r="Y1083" s="276"/>
      <c r="Z1083" s="276"/>
      <c r="AB1083" s="278" t="str">
        <f t="shared" ref="AB1083" si="149">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0">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1">IF(AND(C1084="Smelter not listed",OR(LEN(D1084)=0,LEN(E1084)=0)),1,0)</f>
        <v>0</v>
      </c>
      <c r="Y1084" s="276"/>
      <c r="Z1084" s="276"/>
      <c r="AB1084" s="278" t="str">
        <f t="shared" ref="AB1084:AB1115" si="152">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0"/>
        <v/>
      </c>
      <c r="T1085" s="225" t="str">
        <f ca="1">IF(B1085="","",IF(ISERROR(MATCH($J1085,SorP!$B$1:$B$6230,0)),"",INDIRECT("'SorP'!$A$"&amp;MATCH($J1085,SorP!$B$1:$B$6230,0))))</f>
        <v/>
      </c>
      <c r="U1085" s="241"/>
      <c r="V1085" s="275" t="e">
        <f>IF(C1085="",NA(),MATCH($B1085&amp;$C1085,'Smelter Look-up'!$J:$J,0))</f>
        <v>#N/A</v>
      </c>
      <c r="W1085" s="276"/>
      <c r="X1085" s="276">
        <f t="shared" ca="1" si="151"/>
        <v>0</v>
      </c>
      <c r="Y1085" s="276"/>
      <c r="Z1085" s="276"/>
      <c r="AB1085" s="278" t="str">
        <f t="shared" si="152"/>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0"/>
        <v/>
      </c>
      <c r="T1086" s="225" t="str">
        <f ca="1">IF(B1086="","",IF(ISERROR(MATCH($J1086,SorP!$B$1:$B$6230,0)),"",INDIRECT("'SorP'!$A$"&amp;MATCH($J1086,SorP!$B$1:$B$6230,0))))</f>
        <v/>
      </c>
      <c r="U1086" s="241"/>
      <c r="V1086" s="275" t="e">
        <f>IF(C1086="",NA(),MATCH($B1086&amp;$C1086,'Smelter Look-up'!$J:$J,0))</f>
        <v>#N/A</v>
      </c>
      <c r="W1086" s="276"/>
      <c r="X1086" s="276">
        <f t="shared" ca="1" si="151"/>
        <v>0</v>
      </c>
      <c r="Y1086" s="276"/>
      <c r="Z1086" s="276"/>
      <c r="AB1086" s="278" t="str">
        <f t="shared" si="152"/>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0"/>
        <v/>
      </c>
      <c r="T1087" s="225" t="str">
        <f ca="1">IF(B1087="","",IF(ISERROR(MATCH($J1087,SorP!$B$1:$B$6230,0)),"",INDIRECT("'SorP'!$A$"&amp;MATCH($J1087,SorP!$B$1:$B$6230,0))))</f>
        <v/>
      </c>
      <c r="U1087" s="241"/>
      <c r="V1087" s="275" t="e">
        <f>IF(C1087="",NA(),MATCH($B1087&amp;$C1087,'Smelter Look-up'!$J:$J,0))</f>
        <v>#N/A</v>
      </c>
      <c r="W1087" s="276"/>
      <c r="X1087" s="276">
        <f t="shared" ca="1" si="151"/>
        <v>0</v>
      </c>
      <c r="Y1087" s="276"/>
      <c r="Z1087" s="276"/>
      <c r="AB1087" s="278" t="str">
        <f t="shared" si="152"/>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0"/>
        <v/>
      </c>
      <c r="T1088" s="225" t="str">
        <f ca="1">IF(B1088="","",IF(ISERROR(MATCH($J1088,SorP!$B$1:$B$6230,0)),"",INDIRECT("'SorP'!$A$"&amp;MATCH($J1088,SorP!$B$1:$B$6230,0))))</f>
        <v/>
      </c>
      <c r="U1088" s="241"/>
      <c r="V1088" s="275" t="e">
        <f>IF(C1088="",NA(),MATCH($B1088&amp;$C1088,'Smelter Look-up'!$J:$J,0))</f>
        <v>#N/A</v>
      </c>
      <c r="W1088" s="276"/>
      <c r="X1088" s="276">
        <f t="shared" ca="1" si="151"/>
        <v>0</v>
      </c>
      <c r="Y1088" s="276"/>
      <c r="Z1088" s="276"/>
      <c r="AB1088" s="278" t="str">
        <f t="shared" si="152"/>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0"/>
        <v/>
      </c>
      <c r="T1089" s="225" t="str">
        <f ca="1">IF(B1089="","",IF(ISERROR(MATCH($J1089,SorP!$B$1:$B$6230,0)),"",INDIRECT("'SorP'!$A$"&amp;MATCH($J1089,SorP!$B$1:$B$6230,0))))</f>
        <v/>
      </c>
      <c r="U1089" s="241"/>
      <c r="V1089" s="275" t="e">
        <f>IF(C1089="",NA(),MATCH($B1089&amp;$C1089,'Smelter Look-up'!$J:$J,0))</f>
        <v>#N/A</v>
      </c>
      <c r="W1089" s="276"/>
      <c r="X1089" s="276">
        <f t="shared" ca="1" si="151"/>
        <v>0</v>
      </c>
      <c r="Y1089" s="276"/>
      <c r="Z1089" s="276"/>
      <c r="AB1089" s="278" t="str">
        <f t="shared" si="152"/>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0"/>
        <v/>
      </c>
      <c r="T1090" s="225" t="str">
        <f ca="1">IF(B1090="","",IF(ISERROR(MATCH($J1090,SorP!$B$1:$B$6230,0)),"",INDIRECT("'SorP'!$A$"&amp;MATCH($J1090,SorP!$B$1:$B$6230,0))))</f>
        <v/>
      </c>
      <c r="U1090" s="241"/>
      <c r="V1090" s="275" t="e">
        <f>IF(C1090="",NA(),MATCH($B1090&amp;$C1090,'Smelter Look-up'!$J:$J,0))</f>
        <v>#N/A</v>
      </c>
      <c r="W1090" s="276"/>
      <c r="X1090" s="276">
        <f t="shared" ca="1" si="151"/>
        <v>0</v>
      </c>
      <c r="Y1090" s="276"/>
      <c r="Z1090" s="276"/>
      <c r="AB1090" s="278" t="str">
        <f t="shared" si="152"/>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0"/>
        <v/>
      </c>
      <c r="T1091" s="225" t="str">
        <f ca="1">IF(B1091="","",IF(ISERROR(MATCH($J1091,SorP!$B$1:$B$6230,0)),"",INDIRECT("'SorP'!$A$"&amp;MATCH($J1091,SorP!$B$1:$B$6230,0))))</f>
        <v/>
      </c>
      <c r="U1091" s="241"/>
      <c r="V1091" s="275" t="e">
        <f>IF(C1091="",NA(),MATCH($B1091&amp;$C1091,'Smelter Look-up'!$J:$J,0))</f>
        <v>#N/A</v>
      </c>
      <c r="W1091" s="276"/>
      <c r="X1091" s="276">
        <f t="shared" ca="1" si="151"/>
        <v>0</v>
      </c>
      <c r="Y1091" s="276"/>
      <c r="Z1091" s="276"/>
      <c r="AB1091" s="278" t="str">
        <f t="shared" si="152"/>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0"/>
        <v/>
      </c>
      <c r="T1092" s="225" t="str">
        <f ca="1">IF(B1092="","",IF(ISERROR(MATCH($J1092,SorP!$B$1:$B$6230,0)),"",INDIRECT("'SorP'!$A$"&amp;MATCH($J1092,SorP!$B$1:$B$6230,0))))</f>
        <v/>
      </c>
      <c r="U1092" s="241"/>
      <c r="V1092" s="275" t="e">
        <f>IF(C1092="",NA(),MATCH($B1092&amp;$C1092,'Smelter Look-up'!$J:$J,0))</f>
        <v>#N/A</v>
      </c>
      <c r="W1092" s="276"/>
      <c r="X1092" s="276">
        <f t="shared" ca="1" si="151"/>
        <v>0</v>
      </c>
      <c r="Y1092" s="276"/>
      <c r="Z1092" s="276"/>
      <c r="AB1092" s="278" t="str">
        <f t="shared" si="152"/>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0"/>
        <v/>
      </c>
      <c r="T1093" s="225" t="str">
        <f ca="1">IF(B1093="","",IF(ISERROR(MATCH($J1093,SorP!$B$1:$B$6230,0)),"",INDIRECT("'SorP'!$A$"&amp;MATCH($J1093,SorP!$B$1:$B$6230,0))))</f>
        <v/>
      </c>
      <c r="U1093" s="241"/>
      <c r="V1093" s="275" t="e">
        <f>IF(C1093="",NA(),MATCH($B1093&amp;$C1093,'Smelter Look-up'!$J:$J,0))</f>
        <v>#N/A</v>
      </c>
      <c r="W1093" s="276"/>
      <c r="X1093" s="276">
        <f t="shared" ca="1" si="151"/>
        <v>0</v>
      </c>
      <c r="Y1093" s="276"/>
      <c r="Z1093" s="276"/>
      <c r="AB1093" s="278" t="str">
        <f t="shared" si="152"/>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0"/>
        <v/>
      </c>
      <c r="T1094" s="225" t="str">
        <f ca="1">IF(B1094="","",IF(ISERROR(MATCH($J1094,SorP!$B$1:$B$6230,0)),"",INDIRECT("'SorP'!$A$"&amp;MATCH($J1094,SorP!$B$1:$B$6230,0))))</f>
        <v/>
      </c>
      <c r="U1094" s="241"/>
      <c r="V1094" s="275" t="e">
        <f>IF(C1094="",NA(),MATCH($B1094&amp;$C1094,'Smelter Look-up'!$J:$J,0))</f>
        <v>#N/A</v>
      </c>
      <c r="W1094" s="276"/>
      <c r="X1094" s="276">
        <f t="shared" ca="1" si="151"/>
        <v>0</v>
      </c>
      <c r="Y1094" s="276"/>
      <c r="Z1094" s="276"/>
      <c r="AB1094" s="278" t="str">
        <f t="shared" si="152"/>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0"/>
        <v/>
      </c>
      <c r="T1095" s="225" t="str">
        <f ca="1">IF(B1095="","",IF(ISERROR(MATCH($J1095,SorP!$B$1:$B$6230,0)),"",INDIRECT("'SorP'!$A$"&amp;MATCH($J1095,SorP!$B$1:$B$6230,0))))</f>
        <v/>
      </c>
      <c r="U1095" s="241"/>
      <c r="V1095" s="275" t="e">
        <f>IF(C1095="",NA(),MATCH($B1095&amp;$C1095,'Smelter Look-up'!$J:$J,0))</f>
        <v>#N/A</v>
      </c>
      <c r="W1095" s="276"/>
      <c r="X1095" s="276">
        <f t="shared" ca="1" si="151"/>
        <v>0</v>
      </c>
      <c r="Y1095" s="276"/>
      <c r="Z1095" s="276"/>
      <c r="AB1095" s="278" t="str">
        <f t="shared" si="152"/>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0"/>
        <v/>
      </c>
      <c r="T1096" s="225" t="str">
        <f ca="1">IF(B1096="","",IF(ISERROR(MATCH($J1096,SorP!$B$1:$B$6230,0)),"",INDIRECT("'SorP'!$A$"&amp;MATCH($J1096,SorP!$B$1:$B$6230,0))))</f>
        <v/>
      </c>
      <c r="U1096" s="241"/>
      <c r="V1096" s="275" t="e">
        <f>IF(C1096="",NA(),MATCH($B1096&amp;$C1096,'Smelter Look-up'!$J:$J,0))</f>
        <v>#N/A</v>
      </c>
      <c r="W1096" s="276"/>
      <c r="X1096" s="276">
        <f t="shared" ca="1" si="151"/>
        <v>0</v>
      </c>
      <c r="Y1096" s="276"/>
      <c r="Z1096" s="276"/>
      <c r="AB1096" s="278" t="str">
        <f t="shared" si="152"/>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0"/>
        <v/>
      </c>
      <c r="T1097" s="225" t="str">
        <f ca="1">IF(B1097="","",IF(ISERROR(MATCH($J1097,SorP!$B$1:$B$6230,0)),"",INDIRECT("'SorP'!$A$"&amp;MATCH($J1097,SorP!$B$1:$B$6230,0))))</f>
        <v/>
      </c>
      <c r="U1097" s="241"/>
      <c r="V1097" s="275" t="e">
        <f>IF(C1097="",NA(),MATCH($B1097&amp;$C1097,'Smelter Look-up'!$J:$J,0))</f>
        <v>#N/A</v>
      </c>
      <c r="W1097" s="276"/>
      <c r="X1097" s="276">
        <f t="shared" ca="1" si="151"/>
        <v>0</v>
      </c>
      <c r="Y1097" s="276"/>
      <c r="Z1097" s="276"/>
      <c r="AB1097" s="278" t="str">
        <f t="shared" si="152"/>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0"/>
        <v/>
      </c>
      <c r="T1098" s="225" t="str">
        <f ca="1">IF(B1098="","",IF(ISERROR(MATCH($J1098,SorP!$B$1:$B$6230,0)),"",INDIRECT("'SorP'!$A$"&amp;MATCH($J1098,SorP!$B$1:$B$6230,0))))</f>
        <v/>
      </c>
      <c r="U1098" s="241"/>
      <c r="V1098" s="275" t="e">
        <f>IF(C1098="",NA(),MATCH($B1098&amp;$C1098,'Smelter Look-up'!$J:$J,0))</f>
        <v>#N/A</v>
      </c>
      <c r="W1098" s="276"/>
      <c r="X1098" s="276">
        <f t="shared" ca="1" si="151"/>
        <v>0</v>
      </c>
      <c r="Y1098" s="276"/>
      <c r="Z1098" s="276"/>
      <c r="AB1098" s="278" t="str">
        <f t="shared" si="152"/>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0"/>
        <v/>
      </c>
      <c r="T1099" s="225" t="str">
        <f ca="1">IF(B1099="","",IF(ISERROR(MATCH($J1099,SorP!$B$1:$B$6230,0)),"",INDIRECT("'SorP'!$A$"&amp;MATCH($J1099,SorP!$B$1:$B$6230,0))))</f>
        <v/>
      </c>
      <c r="U1099" s="241"/>
      <c r="V1099" s="275" t="e">
        <f>IF(C1099="",NA(),MATCH($B1099&amp;$C1099,'Smelter Look-up'!$J:$J,0))</f>
        <v>#N/A</v>
      </c>
      <c r="W1099" s="276"/>
      <c r="X1099" s="276">
        <f t="shared" ca="1" si="151"/>
        <v>0</v>
      </c>
      <c r="Y1099" s="276"/>
      <c r="Z1099" s="276"/>
      <c r="AB1099" s="278" t="str">
        <f t="shared" si="152"/>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0"/>
        <v/>
      </c>
      <c r="T1100" s="225" t="str">
        <f ca="1">IF(B1100="","",IF(ISERROR(MATCH($J1100,SorP!$B$1:$B$6230,0)),"",INDIRECT("'SorP'!$A$"&amp;MATCH($J1100,SorP!$B$1:$B$6230,0))))</f>
        <v/>
      </c>
      <c r="U1100" s="241"/>
      <c r="V1100" s="275" t="e">
        <f>IF(C1100="",NA(),MATCH($B1100&amp;$C1100,'Smelter Look-up'!$J:$J,0))</f>
        <v>#N/A</v>
      </c>
      <c r="W1100" s="276"/>
      <c r="X1100" s="276">
        <f t="shared" ca="1" si="151"/>
        <v>0</v>
      </c>
      <c r="Y1100" s="276"/>
      <c r="Z1100" s="276"/>
      <c r="AB1100" s="278" t="str">
        <f t="shared" si="152"/>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0"/>
        <v/>
      </c>
      <c r="T1101" s="225" t="str">
        <f ca="1">IF(B1101="","",IF(ISERROR(MATCH($J1101,SorP!$B$1:$B$6230,0)),"",INDIRECT("'SorP'!$A$"&amp;MATCH($J1101,SorP!$B$1:$B$6230,0))))</f>
        <v/>
      </c>
      <c r="U1101" s="241"/>
      <c r="V1101" s="275" t="e">
        <f>IF(C1101="",NA(),MATCH($B1101&amp;$C1101,'Smelter Look-up'!$J:$J,0))</f>
        <v>#N/A</v>
      </c>
      <c r="W1101" s="276"/>
      <c r="X1101" s="276">
        <f t="shared" ca="1" si="151"/>
        <v>0</v>
      </c>
      <c r="Y1101" s="276"/>
      <c r="Z1101" s="276"/>
      <c r="AB1101" s="278" t="str">
        <f t="shared" si="152"/>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0"/>
        <v/>
      </c>
      <c r="T1102" s="225" t="str">
        <f ca="1">IF(B1102="","",IF(ISERROR(MATCH($J1102,SorP!$B$1:$B$6230,0)),"",INDIRECT("'SorP'!$A$"&amp;MATCH($J1102,SorP!$B$1:$B$6230,0))))</f>
        <v/>
      </c>
      <c r="U1102" s="241"/>
      <c r="V1102" s="275" t="e">
        <f>IF(C1102="",NA(),MATCH($B1102&amp;$C1102,'Smelter Look-up'!$J:$J,0))</f>
        <v>#N/A</v>
      </c>
      <c r="W1102" s="276"/>
      <c r="X1102" s="276">
        <f t="shared" ca="1" si="151"/>
        <v>0</v>
      </c>
      <c r="Y1102" s="276"/>
      <c r="Z1102" s="276"/>
      <c r="AB1102" s="278" t="str">
        <f t="shared" si="152"/>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0"/>
        <v/>
      </c>
      <c r="T1103" s="225" t="str">
        <f ca="1">IF(B1103="","",IF(ISERROR(MATCH($J1103,SorP!$B$1:$B$6230,0)),"",INDIRECT("'SorP'!$A$"&amp;MATCH($J1103,SorP!$B$1:$B$6230,0))))</f>
        <v/>
      </c>
      <c r="U1103" s="241"/>
      <c r="V1103" s="275" t="e">
        <f>IF(C1103="",NA(),MATCH($B1103&amp;$C1103,'Smelter Look-up'!$J:$J,0))</f>
        <v>#N/A</v>
      </c>
      <c r="W1103" s="276"/>
      <c r="X1103" s="276">
        <f t="shared" ca="1" si="151"/>
        <v>0</v>
      </c>
      <c r="Y1103" s="276"/>
      <c r="Z1103" s="276"/>
      <c r="AB1103" s="278" t="str">
        <f t="shared" si="152"/>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0"/>
        <v/>
      </c>
      <c r="T1104" s="225" t="str">
        <f ca="1">IF(B1104="","",IF(ISERROR(MATCH($J1104,SorP!$B$1:$B$6230,0)),"",INDIRECT("'SorP'!$A$"&amp;MATCH($J1104,SorP!$B$1:$B$6230,0))))</f>
        <v/>
      </c>
      <c r="U1104" s="241"/>
      <c r="V1104" s="275" t="e">
        <f>IF(C1104="",NA(),MATCH($B1104&amp;$C1104,'Smelter Look-up'!$J:$J,0))</f>
        <v>#N/A</v>
      </c>
      <c r="W1104" s="276"/>
      <c r="X1104" s="276">
        <f t="shared" ca="1" si="151"/>
        <v>0</v>
      </c>
      <c r="Y1104" s="276"/>
      <c r="Z1104" s="276"/>
      <c r="AB1104" s="278" t="str">
        <f t="shared" si="152"/>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0"/>
        <v/>
      </c>
      <c r="T1105" s="225" t="str">
        <f ca="1">IF(B1105="","",IF(ISERROR(MATCH($J1105,SorP!$B$1:$B$6230,0)),"",INDIRECT("'SorP'!$A$"&amp;MATCH($J1105,SorP!$B$1:$B$6230,0))))</f>
        <v/>
      </c>
      <c r="U1105" s="241"/>
      <c r="V1105" s="275" t="e">
        <f>IF(C1105="",NA(),MATCH($B1105&amp;$C1105,'Smelter Look-up'!$J:$J,0))</f>
        <v>#N/A</v>
      </c>
      <c r="W1105" s="276"/>
      <c r="X1105" s="276">
        <f t="shared" ca="1" si="151"/>
        <v>0</v>
      </c>
      <c r="Y1105" s="276"/>
      <c r="Z1105" s="276"/>
      <c r="AB1105" s="278" t="str">
        <f t="shared" si="152"/>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0"/>
        <v/>
      </c>
      <c r="T1106" s="225" t="str">
        <f ca="1">IF(B1106="","",IF(ISERROR(MATCH($J1106,SorP!$B$1:$B$6230,0)),"",INDIRECT("'SorP'!$A$"&amp;MATCH($J1106,SorP!$B$1:$B$6230,0))))</f>
        <v/>
      </c>
      <c r="U1106" s="241"/>
      <c r="V1106" s="275" t="e">
        <f>IF(C1106="",NA(),MATCH($B1106&amp;$C1106,'Smelter Look-up'!$J:$J,0))</f>
        <v>#N/A</v>
      </c>
      <c r="W1106" s="276"/>
      <c r="X1106" s="276">
        <f t="shared" ca="1" si="151"/>
        <v>0</v>
      </c>
      <c r="Y1106" s="276"/>
      <c r="Z1106" s="276"/>
      <c r="AB1106" s="278" t="str">
        <f t="shared" si="152"/>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0"/>
        <v/>
      </c>
      <c r="T1107" s="225" t="str">
        <f ca="1">IF(B1107="","",IF(ISERROR(MATCH($J1107,SorP!$B$1:$B$6230,0)),"",INDIRECT("'SorP'!$A$"&amp;MATCH($J1107,SorP!$B$1:$B$6230,0))))</f>
        <v/>
      </c>
      <c r="U1107" s="241"/>
      <c r="V1107" s="275" t="e">
        <f>IF(C1107="",NA(),MATCH($B1107&amp;$C1107,'Smelter Look-up'!$J:$J,0))</f>
        <v>#N/A</v>
      </c>
      <c r="W1107" s="276"/>
      <c r="X1107" s="276">
        <f t="shared" ca="1" si="151"/>
        <v>0</v>
      </c>
      <c r="Y1107" s="276"/>
      <c r="Z1107" s="276"/>
      <c r="AB1107" s="278" t="str">
        <f t="shared" si="152"/>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0"/>
        <v/>
      </c>
      <c r="T1108" s="225" t="str">
        <f ca="1">IF(B1108="","",IF(ISERROR(MATCH($J1108,SorP!$B$1:$B$6230,0)),"",INDIRECT("'SorP'!$A$"&amp;MATCH($J1108,SorP!$B$1:$B$6230,0))))</f>
        <v/>
      </c>
      <c r="U1108" s="241"/>
      <c r="V1108" s="275" t="e">
        <f>IF(C1108="",NA(),MATCH($B1108&amp;$C1108,'Smelter Look-up'!$J:$J,0))</f>
        <v>#N/A</v>
      </c>
      <c r="W1108" s="276"/>
      <c r="X1108" s="276">
        <f t="shared" ca="1" si="151"/>
        <v>0</v>
      </c>
      <c r="Y1108" s="276"/>
      <c r="Z1108" s="276"/>
      <c r="AB1108" s="278" t="str">
        <f t="shared" si="152"/>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0"/>
        <v/>
      </c>
      <c r="T1109" s="225" t="str">
        <f ca="1">IF(B1109="","",IF(ISERROR(MATCH($J1109,SorP!$B$1:$B$6230,0)),"",INDIRECT("'SorP'!$A$"&amp;MATCH($J1109,SorP!$B$1:$B$6230,0))))</f>
        <v/>
      </c>
      <c r="U1109" s="241"/>
      <c r="V1109" s="275" t="e">
        <f>IF(C1109="",NA(),MATCH($B1109&amp;$C1109,'Smelter Look-up'!$J:$J,0))</f>
        <v>#N/A</v>
      </c>
      <c r="W1109" s="276"/>
      <c r="X1109" s="276">
        <f t="shared" ca="1" si="151"/>
        <v>0</v>
      </c>
      <c r="Y1109" s="276"/>
      <c r="Z1109" s="276"/>
      <c r="AB1109" s="278" t="str">
        <f t="shared" si="152"/>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0"/>
        <v/>
      </c>
      <c r="T1110" s="225" t="str">
        <f ca="1">IF(B1110="","",IF(ISERROR(MATCH($J1110,SorP!$B$1:$B$6230,0)),"",INDIRECT("'SorP'!$A$"&amp;MATCH($J1110,SorP!$B$1:$B$6230,0))))</f>
        <v/>
      </c>
      <c r="U1110" s="241"/>
      <c r="V1110" s="275" t="e">
        <f>IF(C1110="",NA(),MATCH($B1110&amp;$C1110,'Smelter Look-up'!$J:$J,0))</f>
        <v>#N/A</v>
      </c>
      <c r="W1110" s="276"/>
      <c r="X1110" s="276">
        <f t="shared" ca="1" si="151"/>
        <v>0</v>
      </c>
      <c r="Y1110" s="276"/>
      <c r="Z1110" s="276"/>
      <c r="AB1110" s="278" t="str">
        <f t="shared" si="152"/>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0"/>
        <v/>
      </c>
      <c r="T1111" s="225" t="str">
        <f ca="1">IF(B1111="","",IF(ISERROR(MATCH($J1111,SorP!$B$1:$B$6230,0)),"",INDIRECT("'SorP'!$A$"&amp;MATCH($J1111,SorP!$B$1:$B$6230,0))))</f>
        <v/>
      </c>
      <c r="U1111" s="241"/>
      <c r="V1111" s="275" t="e">
        <f>IF(C1111="",NA(),MATCH($B1111&amp;$C1111,'Smelter Look-up'!$J:$J,0))</f>
        <v>#N/A</v>
      </c>
      <c r="W1111" s="276"/>
      <c r="X1111" s="276">
        <f t="shared" ca="1" si="151"/>
        <v>0</v>
      </c>
      <c r="Y1111" s="276"/>
      <c r="Z1111" s="276"/>
      <c r="AB1111" s="278" t="str">
        <f t="shared" si="152"/>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0"/>
        <v/>
      </c>
      <c r="T1112" s="225" t="str">
        <f ca="1">IF(B1112="","",IF(ISERROR(MATCH($J1112,SorP!$B$1:$B$6230,0)),"",INDIRECT("'SorP'!$A$"&amp;MATCH($J1112,SorP!$B$1:$B$6230,0))))</f>
        <v/>
      </c>
      <c r="U1112" s="241"/>
      <c r="V1112" s="275" t="e">
        <f>IF(C1112="",NA(),MATCH($B1112&amp;$C1112,'Smelter Look-up'!$J:$J,0))</f>
        <v>#N/A</v>
      </c>
      <c r="W1112" s="276"/>
      <c r="X1112" s="276">
        <f t="shared" ca="1" si="151"/>
        <v>0</v>
      </c>
      <c r="Y1112" s="276"/>
      <c r="Z1112" s="276"/>
      <c r="AB1112" s="278" t="str">
        <f t="shared" si="152"/>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0"/>
        <v/>
      </c>
      <c r="T1113" s="225" t="str">
        <f ca="1">IF(B1113="","",IF(ISERROR(MATCH($J1113,SorP!$B$1:$B$6230,0)),"",INDIRECT("'SorP'!$A$"&amp;MATCH($J1113,SorP!$B$1:$B$6230,0))))</f>
        <v/>
      </c>
      <c r="U1113" s="241"/>
      <c r="V1113" s="275" t="e">
        <f>IF(C1113="",NA(),MATCH($B1113&amp;$C1113,'Smelter Look-up'!$J:$J,0))</f>
        <v>#N/A</v>
      </c>
      <c r="W1113" s="276"/>
      <c r="X1113" s="276">
        <f t="shared" ca="1" si="151"/>
        <v>0</v>
      </c>
      <c r="Y1113" s="276"/>
      <c r="Z1113" s="276"/>
      <c r="AB1113" s="278" t="str">
        <f t="shared" si="152"/>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0"/>
        <v/>
      </c>
      <c r="T1114" s="225" t="str">
        <f ca="1">IF(B1114="","",IF(ISERROR(MATCH($J1114,SorP!$B$1:$B$6230,0)),"",INDIRECT("'SorP'!$A$"&amp;MATCH($J1114,SorP!$B$1:$B$6230,0))))</f>
        <v/>
      </c>
      <c r="U1114" s="241"/>
      <c r="V1114" s="275" t="e">
        <f>IF(C1114="",NA(),MATCH($B1114&amp;$C1114,'Smelter Look-up'!$J:$J,0))</f>
        <v>#N/A</v>
      </c>
      <c r="W1114" s="276"/>
      <c r="X1114" s="276">
        <f t="shared" ca="1" si="151"/>
        <v>0</v>
      </c>
      <c r="Y1114" s="276"/>
      <c r="Z1114" s="276"/>
      <c r="AB1114" s="278" t="str">
        <f t="shared" si="152"/>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0"/>
        <v/>
      </c>
      <c r="T1115" s="225" t="str">
        <f ca="1">IF(B1115="","",IF(ISERROR(MATCH($J1115,SorP!$B$1:$B$6230,0)),"",INDIRECT("'SorP'!$A$"&amp;MATCH($J1115,SorP!$B$1:$B$6230,0))))</f>
        <v/>
      </c>
      <c r="U1115" s="241"/>
      <c r="V1115" s="275" t="e">
        <f>IF(C1115="",NA(),MATCH($B1115&amp;$C1115,'Smelter Look-up'!$J:$J,0))</f>
        <v>#N/A</v>
      </c>
      <c r="W1115" s="276"/>
      <c r="X1115" s="276">
        <f t="shared" ca="1" si="151"/>
        <v>0</v>
      </c>
      <c r="Y1115" s="276"/>
      <c r="Z1115" s="276"/>
      <c r="AB1115" s="278" t="str">
        <f t="shared" si="152"/>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3">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54">IF(AND(C1116="Smelter not listed",OR(LEN(D1116)=0,LEN(E1116)=0)),1,0)</f>
        <v>0</v>
      </c>
      <c r="Y1116" s="276"/>
      <c r="Z1116" s="276"/>
      <c r="AB1116" s="278" t="str">
        <f t="shared" ref="AB1116:AB1146" si="155">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3"/>
        <v/>
      </c>
      <c r="T1117" s="225" t="str">
        <f ca="1">IF(B1117="","",IF(ISERROR(MATCH($J1117,SorP!$B$1:$B$6230,0)),"",INDIRECT("'SorP'!$A$"&amp;MATCH($J1117,SorP!$B$1:$B$6230,0))))</f>
        <v/>
      </c>
      <c r="U1117" s="241"/>
      <c r="V1117" s="275" t="e">
        <f>IF(C1117="",NA(),MATCH($B1117&amp;$C1117,'Smelter Look-up'!$J:$J,0))</f>
        <v>#N/A</v>
      </c>
      <c r="W1117" s="276"/>
      <c r="X1117" s="276">
        <f t="shared" ca="1" si="154"/>
        <v>0</v>
      </c>
      <c r="Y1117" s="276"/>
      <c r="Z1117" s="276"/>
      <c r="AB1117" s="278" t="str">
        <f t="shared" si="155"/>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3"/>
        <v/>
      </c>
      <c r="T1118" s="225" t="str">
        <f ca="1">IF(B1118="","",IF(ISERROR(MATCH($J1118,SorP!$B$1:$B$6230,0)),"",INDIRECT("'SorP'!$A$"&amp;MATCH($J1118,SorP!$B$1:$B$6230,0))))</f>
        <v/>
      </c>
      <c r="U1118" s="241"/>
      <c r="V1118" s="275" t="e">
        <f>IF(C1118="",NA(),MATCH($B1118&amp;$C1118,'Smelter Look-up'!$J:$J,0))</f>
        <v>#N/A</v>
      </c>
      <c r="W1118" s="276"/>
      <c r="X1118" s="276">
        <f t="shared" ca="1" si="154"/>
        <v>0</v>
      </c>
      <c r="Y1118" s="276"/>
      <c r="Z1118" s="276"/>
      <c r="AB1118" s="278" t="str">
        <f t="shared" si="155"/>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3"/>
        <v/>
      </c>
      <c r="T1119" s="225" t="str">
        <f ca="1">IF(B1119="","",IF(ISERROR(MATCH($J1119,SorP!$B$1:$B$6230,0)),"",INDIRECT("'SorP'!$A$"&amp;MATCH($J1119,SorP!$B$1:$B$6230,0))))</f>
        <v/>
      </c>
      <c r="U1119" s="241"/>
      <c r="V1119" s="275" t="e">
        <f>IF(C1119="",NA(),MATCH($B1119&amp;$C1119,'Smelter Look-up'!$J:$J,0))</f>
        <v>#N/A</v>
      </c>
      <c r="W1119" s="276"/>
      <c r="X1119" s="276">
        <f t="shared" ca="1" si="154"/>
        <v>0</v>
      </c>
      <c r="Y1119" s="276"/>
      <c r="Z1119" s="276"/>
      <c r="AB1119" s="278" t="str">
        <f t="shared" si="155"/>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3"/>
        <v/>
      </c>
      <c r="T1120" s="225" t="str">
        <f ca="1">IF(B1120="","",IF(ISERROR(MATCH($J1120,SorP!$B$1:$B$6230,0)),"",INDIRECT("'SorP'!$A$"&amp;MATCH($J1120,SorP!$B$1:$B$6230,0))))</f>
        <v/>
      </c>
      <c r="U1120" s="241"/>
      <c r="V1120" s="275" t="e">
        <f>IF(C1120="",NA(),MATCH($B1120&amp;$C1120,'Smelter Look-up'!$J:$J,0))</f>
        <v>#N/A</v>
      </c>
      <c r="W1120" s="276"/>
      <c r="X1120" s="276">
        <f t="shared" ca="1" si="154"/>
        <v>0</v>
      </c>
      <c r="Y1120" s="276"/>
      <c r="Z1120" s="276"/>
      <c r="AB1120" s="278" t="str">
        <f t="shared" si="155"/>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3"/>
        <v/>
      </c>
      <c r="T1121" s="225" t="str">
        <f ca="1">IF(B1121="","",IF(ISERROR(MATCH($J1121,SorP!$B$1:$B$6230,0)),"",INDIRECT("'SorP'!$A$"&amp;MATCH($J1121,SorP!$B$1:$B$6230,0))))</f>
        <v/>
      </c>
      <c r="U1121" s="241"/>
      <c r="V1121" s="275" t="e">
        <f>IF(C1121="",NA(),MATCH($B1121&amp;$C1121,'Smelter Look-up'!$J:$J,0))</f>
        <v>#N/A</v>
      </c>
      <c r="W1121" s="276"/>
      <c r="X1121" s="276">
        <f t="shared" ca="1" si="154"/>
        <v>0</v>
      </c>
      <c r="Y1121" s="276"/>
      <c r="Z1121" s="276"/>
      <c r="AB1121" s="278" t="str">
        <f t="shared" si="155"/>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3"/>
        <v/>
      </c>
      <c r="T1122" s="225" t="str">
        <f ca="1">IF(B1122="","",IF(ISERROR(MATCH($J1122,SorP!$B$1:$B$6230,0)),"",INDIRECT("'SorP'!$A$"&amp;MATCH($J1122,SorP!$B$1:$B$6230,0))))</f>
        <v/>
      </c>
      <c r="U1122" s="241"/>
      <c r="V1122" s="275" t="e">
        <f>IF(C1122="",NA(),MATCH($B1122&amp;$C1122,'Smelter Look-up'!$J:$J,0))</f>
        <v>#N/A</v>
      </c>
      <c r="W1122" s="276"/>
      <c r="X1122" s="276">
        <f t="shared" ca="1" si="154"/>
        <v>0</v>
      </c>
      <c r="Y1122" s="276"/>
      <c r="Z1122" s="276"/>
      <c r="AB1122" s="278" t="str">
        <f t="shared" si="155"/>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3"/>
        <v/>
      </c>
      <c r="T1123" s="225" t="str">
        <f ca="1">IF(B1123="","",IF(ISERROR(MATCH($J1123,SorP!$B$1:$B$6230,0)),"",INDIRECT("'SorP'!$A$"&amp;MATCH($J1123,SorP!$B$1:$B$6230,0))))</f>
        <v/>
      </c>
      <c r="U1123" s="241"/>
      <c r="V1123" s="275" t="e">
        <f>IF(C1123="",NA(),MATCH($B1123&amp;$C1123,'Smelter Look-up'!$J:$J,0))</f>
        <v>#N/A</v>
      </c>
      <c r="W1123" s="276"/>
      <c r="X1123" s="276">
        <f t="shared" ca="1" si="154"/>
        <v>0</v>
      </c>
      <c r="Y1123" s="276"/>
      <c r="Z1123" s="276"/>
      <c r="AB1123" s="278" t="str">
        <f t="shared" si="155"/>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3"/>
        <v/>
      </c>
      <c r="T1124" s="225" t="str">
        <f ca="1">IF(B1124="","",IF(ISERROR(MATCH($J1124,SorP!$B$1:$B$6230,0)),"",INDIRECT("'SorP'!$A$"&amp;MATCH($J1124,SorP!$B$1:$B$6230,0))))</f>
        <v/>
      </c>
      <c r="U1124" s="241"/>
      <c r="V1124" s="275" t="e">
        <f>IF(C1124="",NA(),MATCH($B1124&amp;$C1124,'Smelter Look-up'!$J:$J,0))</f>
        <v>#N/A</v>
      </c>
      <c r="W1124" s="276"/>
      <c r="X1124" s="276">
        <f t="shared" ca="1" si="154"/>
        <v>0</v>
      </c>
      <c r="Y1124" s="276"/>
      <c r="Z1124" s="276"/>
      <c r="AB1124" s="278" t="str">
        <f t="shared" si="155"/>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3"/>
        <v/>
      </c>
      <c r="T1125" s="225" t="str">
        <f ca="1">IF(B1125="","",IF(ISERROR(MATCH($J1125,SorP!$B$1:$B$6230,0)),"",INDIRECT("'SorP'!$A$"&amp;MATCH($J1125,SorP!$B$1:$B$6230,0))))</f>
        <v/>
      </c>
      <c r="U1125" s="241"/>
      <c r="V1125" s="275" t="e">
        <f>IF(C1125="",NA(),MATCH($B1125&amp;$C1125,'Smelter Look-up'!$J:$J,0))</f>
        <v>#N/A</v>
      </c>
      <c r="W1125" s="276"/>
      <c r="X1125" s="276">
        <f t="shared" ca="1" si="154"/>
        <v>0</v>
      </c>
      <c r="Y1125" s="276"/>
      <c r="Z1125" s="276"/>
      <c r="AB1125" s="278" t="str">
        <f t="shared" si="155"/>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3"/>
        <v/>
      </c>
      <c r="T1126" s="225" t="str">
        <f ca="1">IF(B1126="","",IF(ISERROR(MATCH($J1126,SorP!$B$1:$B$6230,0)),"",INDIRECT("'SorP'!$A$"&amp;MATCH($J1126,SorP!$B$1:$B$6230,0))))</f>
        <v/>
      </c>
      <c r="U1126" s="241"/>
      <c r="V1126" s="275" t="e">
        <f>IF(C1126="",NA(),MATCH($B1126&amp;$C1126,'Smelter Look-up'!$J:$J,0))</f>
        <v>#N/A</v>
      </c>
      <c r="W1126" s="276"/>
      <c r="X1126" s="276">
        <f t="shared" ca="1" si="154"/>
        <v>0</v>
      </c>
      <c r="Y1126" s="276"/>
      <c r="Z1126" s="276"/>
      <c r="AB1126" s="278" t="str">
        <f t="shared" si="155"/>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3"/>
        <v/>
      </c>
      <c r="T1127" s="225" t="str">
        <f ca="1">IF(B1127="","",IF(ISERROR(MATCH($J1127,SorP!$B$1:$B$6230,0)),"",INDIRECT("'SorP'!$A$"&amp;MATCH($J1127,SorP!$B$1:$B$6230,0))))</f>
        <v/>
      </c>
      <c r="U1127" s="241"/>
      <c r="V1127" s="275" t="e">
        <f>IF(C1127="",NA(),MATCH($B1127&amp;$C1127,'Smelter Look-up'!$J:$J,0))</f>
        <v>#N/A</v>
      </c>
      <c r="W1127" s="276"/>
      <c r="X1127" s="276">
        <f t="shared" ca="1" si="154"/>
        <v>0</v>
      </c>
      <c r="Y1127" s="276"/>
      <c r="Z1127" s="276"/>
      <c r="AB1127" s="278" t="str">
        <f t="shared" si="155"/>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3"/>
        <v/>
      </c>
      <c r="T1128" s="225" t="str">
        <f ca="1">IF(B1128="","",IF(ISERROR(MATCH($J1128,SorP!$B$1:$B$6230,0)),"",INDIRECT("'SorP'!$A$"&amp;MATCH($J1128,SorP!$B$1:$B$6230,0))))</f>
        <v/>
      </c>
      <c r="U1128" s="241"/>
      <c r="V1128" s="275" t="e">
        <f>IF(C1128="",NA(),MATCH($B1128&amp;$C1128,'Smelter Look-up'!$J:$J,0))</f>
        <v>#N/A</v>
      </c>
      <c r="W1128" s="276"/>
      <c r="X1128" s="276">
        <f t="shared" ca="1" si="154"/>
        <v>0</v>
      </c>
      <c r="Y1128" s="276"/>
      <c r="Z1128" s="276"/>
      <c r="AB1128" s="278" t="str">
        <f t="shared" si="155"/>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3"/>
        <v/>
      </c>
      <c r="T1129" s="225" t="str">
        <f ca="1">IF(B1129="","",IF(ISERROR(MATCH($J1129,SorP!$B$1:$B$6230,0)),"",INDIRECT("'SorP'!$A$"&amp;MATCH($J1129,SorP!$B$1:$B$6230,0))))</f>
        <v/>
      </c>
      <c r="U1129" s="241"/>
      <c r="V1129" s="275" t="e">
        <f>IF(C1129="",NA(),MATCH($B1129&amp;$C1129,'Smelter Look-up'!$J:$J,0))</f>
        <v>#N/A</v>
      </c>
      <c r="W1129" s="276"/>
      <c r="X1129" s="276">
        <f t="shared" ca="1" si="154"/>
        <v>0</v>
      </c>
      <c r="Y1129" s="276"/>
      <c r="Z1129" s="276"/>
      <c r="AB1129" s="278" t="str">
        <f t="shared" si="155"/>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3"/>
        <v/>
      </c>
      <c r="T1130" s="225" t="str">
        <f ca="1">IF(B1130="","",IF(ISERROR(MATCH($J1130,SorP!$B$1:$B$6230,0)),"",INDIRECT("'SorP'!$A$"&amp;MATCH($J1130,SorP!$B$1:$B$6230,0))))</f>
        <v/>
      </c>
      <c r="U1130" s="241"/>
      <c r="V1130" s="275" t="e">
        <f>IF(C1130="",NA(),MATCH($B1130&amp;$C1130,'Smelter Look-up'!$J:$J,0))</f>
        <v>#N/A</v>
      </c>
      <c r="W1130" s="276"/>
      <c r="X1130" s="276">
        <f t="shared" ca="1" si="154"/>
        <v>0</v>
      </c>
      <c r="Y1130" s="276"/>
      <c r="Z1130" s="276"/>
      <c r="AB1130" s="278" t="str">
        <f t="shared" si="155"/>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3"/>
        <v/>
      </c>
      <c r="T1131" s="225" t="str">
        <f ca="1">IF(B1131="","",IF(ISERROR(MATCH($J1131,SorP!$B$1:$B$6230,0)),"",INDIRECT("'SorP'!$A$"&amp;MATCH($J1131,SorP!$B$1:$B$6230,0))))</f>
        <v/>
      </c>
      <c r="U1131" s="241"/>
      <c r="V1131" s="275" t="e">
        <f>IF(C1131="",NA(),MATCH($B1131&amp;$C1131,'Smelter Look-up'!$J:$J,0))</f>
        <v>#N/A</v>
      </c>
      <c r="W1131" s="276"/>
      <c r="X1131" s="276">
        <f t="shared" ca="1" si="154"/>
        <v>0</v>
      </c>
      <c r="Y1131" s="276"/>
      <c r="Z1131" s="276"/>
      <c r="AB1131" s="278" t="str">
        <f t="shared" si="155"/>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3"/>
        <v/>
      </c>
      <c r="T1132" s="225" t="str">
        <f ca="1">IF(B1132="","",IF(ISERROR(MATCH($J1132,SorP!$B$1:$B$6230,0)),"",INDIRECT("'SorP'!$A$"&amp;MATCH($J1132,SorP!$B$1:$B$6230,0))))</f>
        <v/>
      </c>
      <c r="U1132" s="241"/>
      <c r="V1132" s="275" t="e">
        <f>IF(C1132="",NA(),MATCH($B1132&amp;$C1132,'Smelter Look-up'!$J:$J,0))</f>
        <v>#N/A</v>
      </c>
      <c r="W1132" s="276"/>
      <c r="X1132" s="276">
        <f t="shared" ca="1" si="154"/>
        <v>0</v>
      </c>
      <c r="Y1132" s="276"/>
      <c r="Z1132" s="276"/>
      <c r="AB1132" s="278" t="str">
        <f t="shared" si="155"/>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3"/>
        <v/>
      </c>
      <c r="T1133" s="225" t="str">
        <f ca="1">IF(B1133="","",IF(ISERROR(MATCH($J1133,SorP!$B$1:$B$6230,0)),"",INDIRECT("'SorP'!$A$"&amp;MATCH($J1133,SorP!$B$1:$B$6230,0))))</f>
        <v/>
      </c>
      <c r="U1133" s="241"/>
      <c r="V1133" s="275" t="e">
        <f>IF(C1133="",NA(),MATCH($B1133&amp;$C1133,'Smelter Look-up'!$J:$J,0))</f>
        <v>#N/A</v>
      </c>
      <c r="W1133" s="276"/>
      <c r="X1133" s="276">
        <f t="shared" ca="1" si="154"/>
        <v>0</v>
      </c>
      <c r="Y1133" s="276"/>
      <c r="Z1133" s="276"/>
      <c r="AB1133" s="278" t="str">
        <f t="shared" si="155"/>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3"/>
        <v/>
      </c>
      <c r="T1134" s="225" t="str">
        <f ca="1">IF(B1134="","",IF(ISERROR(MATCH($J1134,SorP!$B$1:$B$6230,0)),"",INDIRECT("'SorP'!$A$"&amp;MATCH($J1134,SorP!$B$1:$B$6230,0))))</f>
        <v/>
      </c>
      <c r="U1134" s="241"/>
      <c r="V1134" s="275" t="e">
        <f>IF(C1134="",NA(),MATCH($B1134&amp;$C1134,'Smelter Look-up'!$J:$J,0))</f>
        <v>#N/A</v>
      </c>
      <c r="W1134" s="276"/>
      <c r="X1134" s="276">
        <f t="shared" ca="1" si="154"/>
        <v>0</v>
      </c>
      <c r="Y1134" s="276"/>
      <c r="Z1134" s="276"/>
      <c r="AB1134" s="278" t="str">
        <f t="shared" si="155"/>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3"/>
        <v/>
      </c>
      <c r="T1135" s="225" t="str">
        <f ca="1">IF(B1135="","",IF(ISERROR(MATCH($J1135,SorP!$B$1:$B$6230,0)),"",INDIRECT("'SorP'!$A$"&amp;MATCH($J1135,SorP!$B$1:$B$6230,0))))</f>
        <v/>
      </c>
      <c r="U1135" s="241"/>
      <c r="V1135" s="275" t="e">
        <f>IF(C1135="",NA(),MATCH($B1135&amp;$C1135,'Smelter Look-up'!$J:$J,0))</f>
        <v>#N/A</v>
      </c>
      <c r="W1135" s="276"/>
      <c r="X1135" s="276">
        <f t="shared" ca="1" si="154"/>
        <v>0</v>
      </c>
      <c r="Y1135" s="276"/>
      <c r="Z1135" s="276"/>
      <c r="AB1135" s="278" t="str">
        <f t="shared" si="155"/>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3"/>
        <v/>
      </c>
      <c r="T1136" s="225" t="str">
        <f ca="1">IF(B1136="","",IF(ISERROR(MATCH($J1136,SorP!$B$1:$B$6230,0)),"",INDIRECT("'SorP'!$A$"&amp;MATCH($J1136,SorP!$B$1:$B$6230,0))))</f>
        <v/>
      </c>
      <c r="U1136" s="241"/>
      <c r="V1136" s="275" t="e">
        <f>IF(C1136="",NA(),MATCH($B1136&amp;$C1136,'Smelter Look-up'!$J:$J,0))</f>
        <v>#N/A</v>
      </c>
      <c r="W1136" s="276"/>
      <c r="X1136" s="276">
        <f t="shared" ca="1" si="154"/>
        <v>0</v>
      </c>
      <c r="Y1136" s="276"/>
      <c r="Z1136" s="276"/>
      <c r="AB1136" s="278" t="str">
        <f t="shared" si="155"/>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3"/>
        <v/>
      </c>
      <c r="T1137" s="225" t="str">
        <f ca="1">IF(B1137="","",IF(ISERROR(MATCH($J1137,SorP!$B$1:$B$6230,0)),"",INDIRECT("'SorP'!$A$"&amp;MATCH($J1137,SorP!$B$1:$B$6230,0))))</f>
        <v/>
      </c>
      <c r="U1137" s="241"/>
      <c r="V1137" s="275" t="e">
        <f>IF(C1137="",NA(),MATCH($B1137&amp;$C1137,'Smelter Look-up'!$J:$J,0))</f>
        <v>#N/A</v>
      </c>
      <c r="W1137" s="276"/>
      <c r="X1137" s="276">
        <f t="shared" ca="1" si="154"/>
        <v>0</v>
      </c>
      <c r="Y1137" s="276"/>
      <c r="Z1137" s="276"/>
      <c r="AB1137" s="278" t="str">
        <f t="shared" si="155"/>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3"/>
        <v/>
      </c>
      <c r="T1138" s="225" t="str">
        <f ca="1">IF(B1138="","",IF(ISERROR(MATCH($J1138,SorP!$B$1:$B$6230,0)),"",INDIRECT("'SorP'!$A$"&amp;MATCH($J1138,SorP!$B$1:$B$6230,0))))</f>
        <v/>
      </c>
      <c r="U1138" s="241"/>
      <c r="V1138" s="275" t="e">
        <f>IF(C1138="",NA(),MATCH($B1138&amp;$C1138,'Smelter Look-up'!$J:$J,0))</f>
        <v>#N/A</v>
      </c>
      <c r="W1138" s="276"/>
      <c r="X1138" s="276">
        <f t="shared" ca="1" si="154"/>
        <v>0</v>
      </c>
      <c r="Y1138" s="276"/>
      <c r="Z1138" s="276"/>
      <c r="AB1138" s="278" t="str">
        <f t="shared" si="155"/>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3"/>
        <v/>
      </c>
      <c r="T1139" s="225" t="str">
        <f ca="1">IF(B1139="","",IF(ISERROR(MATCH($J1139,SorP!$B$1:$B$6230,0)),"",INDIRECT("'SorP'!$A$"&amp;MATCH($J1139,SorP!$B$1:$B$6230,0))))</f>
        <v/>
      </c>
      <c r="U1139" s="241"/>
      <c r="V1139" s="275" t="e">
        <f>IF(C1139="",NA(),MATCH($B1139&amp;$C1139,'Smelter Look-up'!$J:$J,0))</f>
        <v>#N/A</v>
      </c>
      <c r="W1139" s="276"/>
      <c r="X1139" s="276">
        <f t="shared" ca="1" si="154"/>
        <v>0</v>
      </c>
      <c r="Y1139" s="276"/>
      <c r="Z1139" s="276"/>
      <c r="AB1139" s="278" t="str">
        <f t="shared" si="155"/>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3"/>
        <v/>
      </c>
      <c r="T1140" s="225" t="str">
        <f ca="1">IF(B1140="","",IF(ISERROR(MATCH($J1140,SorP!$B$1:$B$6230,0)),"",INDIRECT("'SorP'!$A$"&amp;MATCH($J1140,SorP!$B$1:$B$6230,0))))</f>
        <v/>
      </c>
      <c r="U1140" s="241"/>
      <c r="V1140" s="275" t="e">
        <f>IF(C1140="",NA(),MATCH($B1140&amp;$C1140,'Smelter Look-up'!$J:$J,0))</f>
        <v>#N/A</v>
      </c>
      <c r="W1140" s="276"/>
      <c r="X1140" s="276">
        <f t="shared" ca="1" si="154"/>
        <v>0</v>
      </c>
      <c r="Y1140" s="276"/>
      <c r="Z1140" s="276"/>
      <c r="AB1140" s="278" t="str">
        <f t="shared" si="155"/>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3"/>
        <v/>
      </c>
      <c r="T1141" s="225" t="str">
        <f ca="1">IF(B1141="","",IF(ISERROR(MATCH($J1141,SorP!$B$1:$B$6230,0)),"",INDIRECT("'SorP'!$A$"&amp;MATCH($J1141,SorP!$B$1:$B$6230,0))))</f>
        <v/>
      </c>
      <c r="U1141" s="241"/>
      <c r="V1141" s="275" t="e">
        <f>IF(C1141="",NA(),MATCH($B1141&amp;$C1141,'Smelter Look-up'!$J:$J,0))</f>
        <v>#N/A</v>
      </c>
      <c r="W1141" s="276"/>
      <c r="X1141" s="276">
        <f t="shared" ca="1" si="154"/>
        <v>0</v>
      </c>
      <c r="Y1141" s="276"/>
      <c r="Z1141" s="276"/>
      <c r="AB1141" s="278" t="str">
        <f t="shared" si="155"/>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3"/>
        <v/>
      </c>
      <c r="T1142" s="225" t="str">
        <f ca="1">IF(B1142="","",IF(ISERROR(MATCH($J1142,SorP!$B$1:$B$6230,0)),"",INDIRECT("'SorP'!$A$"&amp;MATCH($J1142,SorP!$B$1:$B$6230,0))))</f>
        <v/>
      </c>
      <c r="U1142" s="241"/>
      <c r="V1142" s="275" t="e">
        <f>IF(C1142="",NA(),MATCH($B1142&amp;$C1142,'Smelter Look-up'!$J:$J,0))</f>
        <v>#N/A</v>
      </c>
      <c r="W1142" s="276"/>
      <c r="X1142" s="276">
        <f t="shared" ca="1" si="154"/>
        <v>0</v>
      </c>
      <c r="Y1142" s="276"/>
      <c r="Z1142" s="276"/>
      <c r="AB1142" s="278" t="str">
        <f t="shared" si="155"/>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3"/>
        <v/>
      </c>
      <c r="T1143" s="225" t="str">
        <f ca="1">IF(B1143="","",IF(ISERROR(MATCH($J1143,SorP!$B$1:$B$6230,0)),"",INDIRECT("'SorP'!$A$"&amp;MATCH($J1143,SorP!$B$1:$B$6230,0))))</f>
        <v/>
      </c>
      <c r="U1143" s="241"/>
      <c r="V1143" s="275" t="e">
        <f>IF(C1143="",NA(),MATCH($B1143&amp;$C1143,'Smelter Look-up'!$J:$J,0))</f>
        <v>#N/A</v>
      </c>
      <c r="W1143" s="276"/>
      <c r="X1143" s="276">
        <f t="shared" ca="1" si="154"/>
        <v>0</v>
      </c>
      <c r="Y1143" s="276"/>
      <c r="Z1143" s="276"/>
      <c r="AB1143" s="278" t="str">
        <f t="shared" si="155"/>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3"/>
        <v/>
      </c>
      <c r="T1144" s="225" t="str">
        <f ca="1">IF(B1144="","",IF(ISERROR(MATCH($J1144,SorP!$B$1:$B$6230,0)),"",INDIRECT("'SorP'!$A$"&amp;MATCH($J1144,SorP!$B$1:$B$6230,0))))</f>
        <v/>
      </c>
      <c r="U1144" s="241"/>
      <c r="V1144" s="275" t="e">
        <f>IF(C1144="",NA(),MATCH($B1144&amp;$C1144,'Smelter Look-up'!$J:$J,0))</f>
        <v>#N/A</v>
      </c>
      <c r="W1144" s="276"/>
      <c r="X1144" s="276">
        <f t="shared" ca="1" si="154"/>
        <v>0</v>
      </c>
      <c r="Y1144" s="276"/>
      <c r="Z1144" s="276"/>
      <c r="AB1144" s="278" t="str">
        <f t="shared" si="155"/>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3"/>
        <v/>
      </c>
      <c r="T1145" s="225" t="str">
        <f ca="1">IF(B1145="","",IF(ISERROR(MATCH($J1145,SorP!$B$1:$B$6230,0)),"",INDIRECT("'SorP'!$A$"&amp;MATCH($J1145,SorP!$B$1:$B$6230,0))))</f>
        <v/>
      </c>
      <c r="U1145" s="241"/>
      <c r="V1145" s="275" t="e">
        <f>IF(C1145="",NA(),MATCH($B1145&amp;$C1145,'Smelter Look-up'!$J:$J,0))</f>
        <v>#N/A</v>
      </c>
      <c r="W1145" s="276"/>
      <c r="X1145" s="276">
        <f t="shared" ca="1" si="154"/>
        <v>0</v>
      </c>
      <c r="Y1145" s="276"/>
      <c r="Z1145" s="276"/>
      <c r="AB1145" s="278" t="str">
        <f t="shared" si="155"/>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3"/>
        <v/>
      </c>
      <c r="T1146" s="225" t="str">
        <f ca="1">IF(B1146="","",IF(ISERROR(MATCH($J1146,SorP!$B$1:$B$6230,0)),"",INDIRECT("'SorP'!$A$"&amp;MATCH($J1146,SorP!$B$1:$B$6230,0))))</f>
        <v/>
      </c>
      <c r="U1146" s="241"/>
      <c r="V1146" s="275" t="e">
        <f>IF(C1146="",NA(),MATCH($B1146&amp;$C1146,'Smelter Look-up'!$J:$J,0))</f>
        <v>#N/A</v>
      </c>
      <c r="W1146" s="276"/>
      <c r="X1146" s="276">
        <f t="shared" ca="1" si="154"/>
        <v>0</v>
      </c>
      <c r="Y1146" s="276"/>
      <c r="Z1146" s="276"/>
      <c r="AB1146" s="278" t="str">
        <f t="shared" si="155"/>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56">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57">IF(AND(C1147="Smelter not listed",OR(LEN(D1147)=0,LEN(E1147)=0)),1,0)</f>
        <v>0</v>
      </c>
      <c r="Y1147" s="276"/>
      <c r="Z1147" s="276"/>
      <c r="AB1147" s="278" t="str">
        <f t="shared" ref="AB1147" si="158">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59">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0">IF(AND(C1148="Smelter not listed",OR(LEN(D1148)=0,LEN(E1148)=0)),1,0)</f>
        <v>0</v>
      </c>
      <c r="Y1148" s="276"/>
      <c r="Z1148" s="276"/>
      <c r="AB1148" s="278" t="str">
        <f t="shared" ref="AB1148:AB1179" si="161">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59"/>
        <v/>
      </c>
      <c r="T1149" s="225" t="str">
        <f ca="1">IF(B1149="","",IF(ISERROR(MATCH($J1149,SorP!$B$1:$B$6230,0)),"",INDIRECT("'SorP'!$A$"&amp;MATCH($J1149,SorP!$B$1:$B$6230,0))))</f>
        <v/>
      </c>
      <c r="U1149" s="241"/>
      <c r="V1149" s="275" t="e">
        <f>IF(C1149="",NA(),MATCH($B1149&amp;$C1149,'Smelter Look-up'!$J:$J,0))</f>
        <v>#N/A</v>
      </c>
      <c r="W1149" s="276"/>
      <c r="X1149" s="276">
        <f t="shared" ca="1" si="160"/>
        <v>0</v>
      </c>
      <c r="Y1149" s="276"/>
      <c r="Z1149" s="276"/>
      <c r="AB1149" s="278" t="str">
        <f t="shared" si="161"/>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59"/>
        <v/>
      </c>
      <c r="T1150" s="225" t="str">
        <f ca="1">IF(B1150="","",IF(ISERROR(MATCH($J1150,SorP!$B$1:$B$6230,0)),"",INDIRECT("'SorP'!$A$"&amp;MATCH($J1150,SorP!$B$1:$B$6230,0))))</f>
        <v/>
      </c>
      <c r="U1150" s="241"/>
      <c r="V1150" s="275" t="e">
        <f>IF(C1150="",NA(),MATCH($B1150&amp;$C1150,'Smelter Look-up'!$J:$J,0))</f>
        <v>#N/A</v>
      </c>
      <c r="W1150" s="276"/>
      <c r="X1150" s="276">
        <f t="shared" ca="1" si="160"/>
        <v>0</v>
      </c>
      <c r="Y1150" s="276"/>
      <c r="Z1150" s="276"/>
      <c r="AB1150" s="278" t="str">
        <f t="shared" si="161"/>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59"/>
        <v/>
      </c>
      <c r="T1151" s="225" t="str">
        <f ca="1">IF(B1151="","",IF(ISERROR(MATCH($J1151,SorP!$B$1:$B$6230,0)),"",INDIRECT("'SorP'!$A$"&amp;MATCH($J1151,SorP!$B$1:$B$6230,0))))</f>
        <v/>
      </c>
      <c r="U1151" s="241"/>
      <c r="V1151" s="275" t="e">
        <f>IF(C1151="",NA(),MATCH($B1151&amp;$C1151,'Smelter Look-up'!$J:$J,0))</f>
        <v>#N/A</v>
      </c>
      <c r="W1151" s="276"/>
      <c r="X1151" s="276">
        <f t="shared" ca="1" si="160"/>
        <v>0</v>
      </c>
      <c r="Y1151" s="276"/>
      <c r="Z1151" s="276"/>
      <c r="AB1151" s="278" t="str">
        <f t="shared" si="161"/>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59"/>
        <v/>
      </c>
      <c r="T1152" s="225" t="str">
        <f ca="1">IF(B1152="","",IF(ISERROR(MATCH($J1152,SorP!$B$1:$B$6230,0)),"",INDIRECT("'SorP'!$A$"&amp;MATCH($J1152,SorP!$B$1:$B$6230,0))))</f>
        <v/>
      </c>
      <c r="U1152" s="241"/>
      <c r="V1152" s="275" t="e">
        <f>IF(C1152="",NA(),MATCH($B1152&amp;$C1152,'Smelter Look-up'!$J:$J,0))</f>
        <v>#N/A</v>
      </c>
      <c r="W1152" s="276"/>
      <c r="X1152" s="276">
        <f t="shared" ca="1" si="160"/>
        <v>0</v>
      </c>
      <c r="Y1152" s="276"/>
      <c r="Z1152" s="276"/>
      <c r="AB1152" s="278" t="str">
        <f t="shared" si="161"/>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59"/>
        <v/>
      </c>
      <c r="T1153" s="225" t="str">
        <f ca="1">IF(B1153="","",IF(ISERROR(MATCH($J1153,SorP!$B$1:$B$6230,0)),"",INDIRECT("'SorP'!$A$"&amp;MATCH($J1153,SorP!$B$1:$B$6230,0))))</f>
        <v/>
      </c>
      <c r="U1153" s="241"/>
      <c r="V1153" s="275" t="e">
        <f>IF(C1153="",NA(),MATCH($B1153&amp;$C1153,'Smelter Look-up'!$J:$J,0))</f>
        <v>#N/A</v>
      </c>
      <c r="W1153" s="276"/>
      <c r="X1153" s="276">
        <f t="shared" ca="1" si="160"/>
        <v>0</v>
      </c>
      <c r="Y1153" s="276"/>
      <c r="Z1153" s="276"/>
      <c r="AB1153" s="278" t="str">
        <f t="shared" si="161"/>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59"/>
        <v/>
      </c>
      <c r="T1154" s="225" t="str">
        <f ca="1">IF(B1154="","",IF(ISERROR(MATCH($J1154,SorP!$B$1:$B$6230,0)),"",INDIRECT("'SorP'!$A$"&amp;MATCH($J1154,SorP!$B$1:$B$6230,0))))</f>
        <v/>
      </c>
      <c r="U1154" s="241"/>
      <c r="V1154" s="275" t="e">
        <f>IF(C1154="",NA(),MATCH($B1154&amp;$C1154,'Smelter Look-up'!$J:$J,0))</f>
        <v>#N/A</v>
      </c>
      <c r="W1154" s="276"/>
      <c r="X1154" s="276">
        <f t="shared" ca="1" si="160"/>
        <v>0</v>
      </c>
      <c r="Y1154" s="276"/>
      <c r="Z1154" s="276"/>
      <c r="AB1154" s="278" t="str">
        <f t="shared" si="161"/>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59"/>
        <v/>
      </c>
      <c r="T1155" s="225" t="str">
        <f ca="1">IF(B1155="","",IF(ISERROR(MATCH($J1155,SorP!$B$1:$B$6230,0)),"",INDIRECT("'SorP'!$A$"&amp;MATCH($J1155,SorP!$B$1:$B$6230,0))))</f>
        <v/>
      </c>
      <c r="U1155" s="241"/>
      <c r="V1155" s="275" t="e">
        <f>IF(C1155="",NA(),MATCH($B1155&amp;$C1155,'Smelter Look-up'!$J:$J,0))</f>
        <v>#N/A</v>
      </c>
      <c r="W1155" s="276"/>
      <c r="X1155" s="276">
        <f t="shared" ca="1" si="160"/>
        <v>0</v>
      </c>
      <c r="Y1155" s="276"/>
      <c r="Z1155" s="276"/>
      <c r="AB1155" s="278" t="str">
        <f t="shared" si="161"/>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59"/>
        <v/>
      </c>
      <c r="T1156" s="225" t="str">
        <f ca="1">IF(B1156="","",IF(ISERROR(MATCH($J1156,SorP!$B$1:$B$6230,0)),"",INDIRECT("'SorP'!$A$"&amp;MATCH($J1156,SorP!$B$1:$B$6230,0))))</f>
        <v/>
      </c>
      <c r="U1156" s="241"/>
      <c r="V1156" s="275" t="e">
        <f>IF(C1156="",NA(),MATCH($B1156&amp;$C1156,'Smelter Look-up'!$J:$J,0))</f>
        <v>#N/A</v>
      </c>
      <c r="W1156" s="276"/>
      <c r="X1156" s="276">
        <f t="shared" ca="1" si="160"/>
        <v>0</v>
      </c>
      <c r="Y1156" s="276"/>
      <c r="Z1156" s="276"/>
      <c r="AB1156" s="278" t="str">
        <f t="shared" si="161"/>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59"/>
        <v/>
      </c>
      <c r="T1157" s="225" t="str">
        <f ca="1">IF(B1157="","",IF(ISERROR(MATCH($J1157,SorP!$B$1:$B$6230,0)),"",INDIRECT("'SorP'!$A$"&amp;MATCH($J1157,SorP!$B$1:$B$6230,0))))</f>
        <v/>
      </c>
      <c r="U1157" s="241"/>
      <c r="V1157" s="275" t="e">
        <f>IF(C1157="",NA(),MATCH($B1157&amp;$C1157,'Smelter Look-up'!$J:$J,0))</f>
        <v>#N/A</v>
      </c>
      <c r="W1157" s="276"/>
      <c r="X1157" s="276">
        <f t="shared" ca="1" si="160"/>
        <v>0</v>
      </c>
      <c r="Y1157" s="276"/>
      <c r="Z1157" s="276"/>
      <c r="AB1157" s="278" t="str">
        <f t="shared" si="161"/>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59"/>
        <v/>
      </c>
      <c r="T1158" s="225" t="str">
        <f ca="1">IF(B1158="","",IF(ISERROR(MATCH($J1158,SorP!$B$1:$B$6230,0)),"",INDIRECT("'SorP'!$A$"&amp;MATCH($J1158,SorP!$B$1:$B$6230,0))))</f>
        <v/>
      </c>
      <c r="U1158" s="241"/>
      <c r="V1158" s="275" t="e">
        <f>IF(C1158="",NA(),MATCH($B1158&amp;$C1158,'Smelter Look-up'!$J:$J,0))</f>
        <v>#N/A</v>
      </c>
      <c r="W1158" s="276"/>
      <c r="X1158" s="276">
        <f t="shared" ca="1" si="160"/>
        <v>0</v>
      </c>
      <c r="Y1158" s="276"/>
      <c r="Z1158" s="276"/>
      <c r="AB1158" s="278" t="str">
        <f t="shared" si="161"/>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59"/>
        <v/>
      </c>
      <c r="T1159" s="225" t="str">
        <f ca="1">IF(B1159="","",IF(ISERROR(MATCH($J1159,SorP!$B$1:$B$6230,0)),"",INDIRECT("'SorP'!$A$"&amp;MATCH($J1159,SorP!$B$1:$B$6230,0))))</f>
        <v/>
      </c>
      <c r="U1159" s="241"/>
      <c r="V1159" s="275" t="e">
        <f>IF(C1159="",NA(),MATCH($B1159&amp;$C1159,'Smelter Look-up'!$J:$J,0))</f>
        <v>#N/A</v>
      </c>
      <c r="W1159" s="276"/>
      <c r="X1159" s="276">
        <f t="shared" ca="1" si="160"/>
        <v>0</v>
      </c>
      <c r="Y1159" s="276"/>
      <c r="Z1159" s="276"/>
      <c r="AB1159" s="278" t="str">
        <f t="shared" si="161"/>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59"/>
        <v/>
      </c>
      <c r="T1160" s="225" t="str">
        <f ca="1">IF(B1160="","",IF(ISERROR(MATCH($J1160,SorP!$B$1:$B$6230,0)),"",INDIRECT("'SorP'!$A$"&amp;MATCH($J1160,SorP!$B$1:$B$6230,0))))</f>
        <v/>
      </c>
      <c r="U1160" s="241"/>
      <c r="V1160" s="275" t="e">
        <f>IF(C1160="",NA(),MATCH($B1160&amp;$C1160,'Smelter Look-up'!$J:$J,0))</f>
        <v>#N/A</v>
      </c>
      <c r="W1160" s="276"/>
      <c r="X1160" s="276">
        <f t="shared" ca="1" si="160"/>
        <v>0</v>
      </c>
      <c r="Y1160" s="276"/>
      <c r="Z1160" s="276"/>
      <c r="AB1160" s="278" t="str">
        <f t="shared" si="161"/>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59"/>
        <v/>
      </c>
      <c r="T1161" s="225" t="str">
        <f ca="1">IF(B1161="","",IF(ISERROR(MATCH($J1161,SorP!$B$1:$B$6230,0)),"",INDIRECT("'SorP'!$A$"&amp;MATCH($J1161,SorP!$B$1:$B$6230,0))))</f>
        <v/>
      </c>
      <c r="U1161" s="241"/>
      <c r="V1161" s="275" t="e">
        <f>IF(C1161="",NA(),MATCH($B1161&amp;$C1161,'Smelter Look-up'!$J:$J,0))</f>
        <v>#N/A</v>
      </c>
      <c r="W1161" s="276"/>
      <c r="X1161" s="276">
        <f t="shared" ca="1" si="160"/>
        <v>0</v>
      </c>
      <c r="Y1161" s="276"/>
      <c r="Z1161" s="276"/>
      <c r="AB1161" s="278" t="str">
        <f t="shared" si="161"/>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59"/>
        <v/>
      </c>
      <c r="T1162" s="225" t="str">
        <f ca="1">IF(B1162="","",IF(ISERROR(MATCH($J1162,SorP!$B$1:$B$6230,0)),"",INDIRECT("'SorP'!$A$"&amp;MATCH($J1162,SorP!$B$1:$B$6230,0))))</f>
        <v/>
      </c>
      <c r="U1162" s="241"/>
      <c r="V1162" s="275" t="e">
        <f>IF(C1162="",NA(),MATCH($B1162&amp;$C1162,'Smelter Look-up'!$J:$J,0))</f>
        <v>#N/A</v>
      </c>
      <c r="W1162" s="276"/>
      <c r="X1162" s="276">
        <f t="shared" ca="1" si="160"/>
        <v>0</v>
      </c>
      <c r="Y1162" s="276"/>
      <c r="Z1162" s="276"/>
      <c r="AB1162" s="278" t="str">
        <f t="shared" si="161"/>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59"/>
        <v/>
      </c>
      <c r="T1163" s="225" t="str">
        <f ca="1">IF(B1163="","",IF(ISERROR(MATCH($J1163,SorP!$B$1:$B$6230,0)),"",INDIRECT("'SorP'!$A$"&amp;MATCH($J1163,SorP!$B$1:$B$6230,0))))</f>
        <v/>
      </c>
      <c r="U1163" s="241"/>
      <c r="V1163" s="275" t="e">
        <f>IF(C1163="",NA(),MATCH($B1163&amp;$C1163,'Smelter Look-up'!$J:$J,0))</f>
        <v>#N/A</v>
      </c>
      <c r="W1163" s="276"/>
      <c r="X1163" s="276">
        <f t="shared" ca="1" si="160"/>
        <v>0</v>
      </c>
      <c r="Y1163" s="276"/>
      <c r="Z1163" s="276"/>
      <c r="AB1163" s="278" t="str">
        <f t="shared" si="161"/>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59"/>
        <v/>
      </c>
      <c r="T1164" s="225" t="str">
        <f ca="1">IF(B1164="","",IF(ISERROR(MATCH($J1164,SorP!$B$1:$B$6230,0)),"",INDIRECT("'SorP'!$A$"&amp;MATCH($J1164,SorP!$B$1:$B$6230,0))))</f>
        <v/>
      </c>
      <c r="U1164" s="241"/>
      <c r="V1164" s="275" t="e">
        <f>IF(C1164="",NA(),MATCH($B1164&amp;$C1164,'Smelter Look-up'!$J:$J,0))</f>
        <v>#N/A</v>
      </c>
      <c r="W1164" s="276"/>
      <c r="X1164" s="276">
        <f t="shared" ca="1" si="160"/>
        <v>0</v>
      </c>
      <c r="Y1164" s="276"/>
      <c r="Z1164" s="276"/>
      <c r="AB1164" s="278" t="str">
        <f t="shared" si="161"/>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59"/>
        <v/>
      </c>
      <c r="T1165" s="225" t="str">
        <f ca="1">IF(B1165="","",IF(ISERROR(MATCH($J1165,SorP!$B$1:$B$6230,0)),"",INDIRECT("'SorP'!$A$"&amp;MATCH($J1165,SorP!$B$1:$B$6230,0))))</f>
        <v/>
      </c>
      <c r="U1165" s="241"/>
      <c r="V1165" s="275" t="e">
        <f>IF(C1165="",NA(),MATCH($B1165&amp;$C1165,'Smelter Look-up'!$J:$J,0))</f>
        <v>#N/A</v>
      </c>
      <c r="W1165" s="276"/>
      <c r="X1165" s="276">
        <f t="shared" ca="1" si="160"/>
        <v>0</v>
      </c>
      <c r="Y1165" s="276"/>
      <c r="Z1165" s="276"/>
      <c r="AB1165" s="278" t="str">
        <f t="shared" si="161"/>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59"/>
        <v/>
      </c>
      <c r="T1166" s="225" t="str">
        <f ca="1">IF(B1166="","",IF(ISERROR(MATCH($J1166,SorP!$B$1:$B$6230,0)),"",INDIRECT("'SorP'!$A$"&amp;MATCH($J1166,SorP!$B$1:$B$6230,0))))</f>
        <v/>
      </c>
      <c r="U1166" s="241"/>
      <c r="V1166" s="275" t="e">
        <f>IF(C1166="",NA(),MATCH($B1166&amp;$C1166,'Smelter Look-up'!$J:$J,0))</f>
        <v>#N/A</v>
      </c>
      <c r="W1166" s="276"/>
      <c r="X1166" s="276">
        <f t="shared" ca="1" si="160"/>
        <v>0</v>
      </c>
      <c r="Y1166" s="276"/>
      <c r="Z1166" s="276"/>
      <c r="AB1166" s="278" t="str">
        <f t="shared" si="161"/>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59"/>
        <v/>
      </c>
      <c r="T1167" s="225" t="str">
        <f ca="1">IF(B1167="","",IF(ISERROR(MATCH($J1167,SorP!$B$1:$B$6230,0)),"",INDIRECT("'SorP'!$A$"&amp;MATCH($J1167,SorP!$B$1:$B$6230,0))))</f>
        <v/>
      </c>
      <c r="U1167" s="241"/>
      <c r="V1167" s="275" t="e">
        <f>IF(C1167="",NA(),MATCH($B1167&amp;$C1167,'Smelter Look-up'!$J:$J,0))</f>
        <v>#N/A</v>
      </c>
      <c r="W1167" s="276"/>
      <c r="X1167" s="276">
        <f t="shared" ca="1" si="160"/>
        <v>0</v>
      </c>
      <c r="Y1167" s="276"/>
      <c r="Z1167" s="276"/>
      <c r="AB1167" s="278" t="str">
        <f t="shared" si="161"/>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59"/>
        <v/>
      </c>
      <c r="T1168" s="225" t="str">
        <f ca="1">IF(B1168="","",IF(ISERROR(MATCH($J1168,SorP!$B$1:$B$6230,0)),"",INDIRECT("'SorP'!$A$"&amp;MATCH($J1168,SorP!$B$1:$B$6230,0))))</f>
        <v/>
      </c>
      <c r="U1168" s="241"/>
      <c r="V1168" s="275" t="e">
        <f>IF(C1168="",NA(),MATCH($B1168&amp;$C1168,'Smelter Look-up'!$J:$J,0))</f>
        <v>#N/A</v>
      </c>
      <c r="W1168" s="276"/>
      <c r="X1168" s="276">
        <f t="shared" ca="1" si="160"/>
        <v>0</v>
      </c>
      <c r="Y1168" s="276"/>
      <c r="Z1168" s="276"/>
      <c r="AB1168" s="278" t="str">
        <f t="shared" si="161"/>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59"/>
        <v/>
      </c>
      <c r="T1169" s="225" t="str">
        <f ca="1">IF(B1169="","",IF(ISERROR(MATCH($J1169,SorP!$B$1:$B$6230,0)),"",INDIRECT("'SorP'!$A$"&amp;MATCH($J1169,SorP!$B$1:$B$6230,0))))</f>
        <v/>
      </c>
      <c r="U1169" s="241"/>
      <c r="V1169" s="275" t="e">
        <f>IF(C1169="",NA(),MATCH($B1169&amp;$C1169,'Smelter Look-up'!$J:$J,0))</f>
        <v>#N/A</v>
      </c>
      <c r="W1169" s="276"/>
      <c r="X1169" s="276">
        <f t="shared" ca="1" si="160"/>
        <v>0</v>
      </c>
      <c r="Y1169" s="276"/>
      <c r="Z1169" s="276"/>
      <c r="AB1169" s="278" t="str">
        <f t="shared" si="161"/>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59"/>
        <v/>
      </c>
      <c r="T1170" s="225" t="str">
        <f ca="1">IF(B1170="","",IF(ISERROR(MATCH($J1170,SorP!$B$1:$B$6230,0)),"",INDIRECT("'SorP'!$A$"&amp;MATCH($J1170,SorP!$B$1:$B$6230,0))))</f>
        <v/>
      </c>
      <c r="U1170" s="241"/>
      <c r="V1170" s="275" t="e">
        <f>IF(C1170="",NA(),MATCH($B1170&amp;$C1170,'Smelter Look-up'!$J:$J,0))</f>
        <v>#N/A</v>
      </c>
      <c r="W1170" s="276"/>
      <c r="X1170" s="276">
        <f t="shared" ca="1" si="160"/>
        <v>0</v>
      </c>
      <c r="Y1170" s="276"/>
      <c r="Z1170" s="276"/>
      <c r="AB1170" s="278" t="str">
        <f t="shared" si="161"/>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59"/>
        <v/>
      </c>
      <c r="T1171" s="225" t="str">
        <f ca="1">IF(B1171="","",IF(ISERROR(MATCH($J1171,SorP!$B$1:$B$6230,0)),"",INDIRECT("'SorP'!$A$"&amp;MATCH($J1171,SorP!$B$1:$B$6230,0))))</f>
        <v/>
      </c>
      <c r="U1171" s="241"/>
      <c r="V1171" s="275" t="e">
        <f>IF(C1171="",NA(),MATCH($B1171&amp;$C1171,'Smelter Look-up'!$J:$J,0))</f>
        <v>#N/A</v>
      </c>
      <c r="W1171" s="276"/>
      <c r="X1171" s="276">
        <f t="shared" ca="1" si="160"/>
        <v>0</v>
      </c>
      <c r="Y1171" s="276"/>
      <c r="Z1171" s="276"/>
      <c r="AB1171" s="278" t="str">
        <f t="shared" si="161"/>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59"/>
        <v/>
      </c>
      <c r="T1172" s="225" t="str">
        <f ca="1">IF(B1172="","",IF(ISERROR(MATCH($J1172,SorP!$B$1:$B$6230,0)),"",INDIRECT("'SorP'!$A$"&amp;MATCH($J1172,SorP!$B$1:$B$6230,0))))</f>
        <v/>
      </c>
      <c r="U1172" s="241"/>
      <c r="V1172" s="275" t="e">
        <f>IF(C1172="",NA(),MATCH($B1172&amp;$C1172,'Smelter Look-up'!$J:$J,0))</f>
        <v>#N/A</v>
      </c>
      <c r="W1172" s="276"/>
      <c r="X1172" s="276">
        <f t="shared" ca="1" si="160"/>
        <v>0</v>
      </c>
      <c r="Y1172" s="276"/>
      <c r="Z1172" s="276"/>
      <c r="AB1172" s="278" t="str">
        <f t="shared" si="161"/>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59"/>
        <v/>
      </c>
      <c r="T1173" s="225" t="str">
        <f ca="1">IF(B1173="","",IF(ISERROR(MATCH($J1173,SorP!$B$1:$B$6230,0)),"",INDIRECT("'SorP'!$A$"&amp;MATCH($J1173,SorP!$B$1:$B$6230,0))))</f>
        <v/>
      </c>
      <c r="U1173" s="241"/>
      <c r="V1173" s="275" t="e">
        <f>IF(C1173="",NA(),MATCH($B1173&amp;$C1173,'Smelter Look-up'!$J:$J,0))</f>
        <v>#N/A</v>
      </c>
      <c r="W1173" s="276"/>
      <c r="X1173" s="276">
        <f t="shared" ca="1" si="160"/>
        <v>0</v>
      </c>
      <c r="Y1173" s="276"/>
      <c r="Z1173" s="276"/>
      <c r="AB1173" s="278" t="str">
        <f t="shared" si="161"/>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59"/>
        <v/>
      </c>
      <c r="T1174" s="225" t="str">
        <f ca="1">IF(B1174="","",IF(ISERROR(MATCH($J1174,SorP!$B$1:$B$6230,0)),"",INDIRECT("'SorP'!$A$"&amp;MATCH($J1174,SorP!$B$1:$B$6230,0))))</f>
        <v/>
      </c>
      <c r="U1174" s="241"/>
      <c r="V1174" s="275" t="e">
        <f>IF(C1174="",NA(),MATCH($B1174&amp;$C1174,'Smelter Look-up'!$J:$J,0))</f>
        <v>#N/A</v>
      </c>
      <c r="W1174" s="276"/>
      <c r="X1174" s="276">
        <f t="shared" ca="1" si="160"/>
        <v>0</v>
      </c>
      <c r="Y1174" s="276"/>
      <c r="Z1174" s="276"/>
      <c r="AB1174" s="278" t="str">
        <f t="shared" si="161"/>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59"/>
        <v/>
      </c>
      <c r="T1175" s="225" t="str">
        <f ca="1">IF(B1175="","",IF(ISERROR(MATCH($J1175,SorP!$B$1:$B$6230,0)),"",INDIRECT("'SorP'!$A$"&amp;MATCH($J1175,SorP!$B$1:$B$6230,0))))</f>
        <v/>
      </c>
      <c r="U1175" s="241"/>
      <c r="V1175" s="275" t="e">
        <f>IF(C1175="",NA(),MATCH($B1175&amp;$C1175,'Smelter Look-up'!$J:$J,0))</f>
        <v>#N/A</v>
      </c>
      <c r="W1175" s="276"/>
      <c r="X1175" s="276">
        <f t="shared" ca="1" si="160"/>
        <v>0</v>
      </c>
      <c r="Y1175" s="276"/>
      <c r="Z1175" s="276"/>
      <c r="AB1175" s="278" t="str">
        <f t="shared" si="161"/>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59"/>
        <v/>
      </c>
      <c r="T1176" s="225" t="str">
        <f ca="1">IF(B1176="","",IF(ISERROR(MATCH($J1176,SorP!$B$1:$B$6230,0)),"",INDIRECT("'SorP'!$A$"&amp;MATCH($J1176,SorP!$B$1:$B$6230,0))))</f>
        <v/>
      </c>
      <c r="U1176" s="241"/>
      <c r="V1176" s="275" t="e">
        <f>IF(C1176="",NA(),MATCH($B1176&amp;$C1176,'Smelter Look-up'!$J:$J,0))</f>
        <v>#N/A</v>
      </c>
      <c r="W1176" s="276"/>
      <c r="X1176" s="276">
        <f t="shared" ca="1" si="160"/>
        <v>0</v>
      </c>
      <c r="Y1176" s="276"/>
      <c r="Z1176" s="276"/>
      <c r="AB1176" s="278" t="str">
        <f t="shared" si="161"/>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59"/>
        <v/>
      </c>
      <c r="T1177" s="225" t="str">
        <f ca="1">IF(B1177="","",IF(ISERROR(MATCH($J1177,SorP!$B$1:$B$6230,0)),"",INDIRECT("'SorP'!$A$"&amp;MATCH($J1177,SorP!$B$1:$B$6230,0))))</f>
        <v/>
      </c>
      <c r="U1177" s="241"/>
      <c r="V1177" s="275" t="e">
        <f>IF(C1177="",NA(),MATCH($B1177&amp;$C1177,'Smelter Look-up'!$J:$J,0))</f>
        <v>#N/A</v>
      </c>
      <c r="W1177" s="276"/>
      <c r="X1177" s="276">
        <f t="shared" ca="1" si="160"/>
        <v>0</v>
      </c>
      <c r="Y1177" s="276"/>
      <c r="Z1177" s="276"/>
      <c r="AB1177" s="278" t="str">
        <f t="shared" si="161"/>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59"/>
        <v/>
      </c>
      <c r="T1178" s="225" t="str">
        <f ca="1">IF(B1178="","",IF(ISERROR(MATCH($J1178,SorP!$B$1:$B$6230,0)),"",INDIRECT("'SorP'!$A$"&amp;MATCH($J1178,SorP!$B$1:$B$6230,0))))</f>
        <v/>
      </c>
      <c r="U1178" s="241"/>
      <c r="V1178" s="275" t="e">
        <f>IF(C1178="",NA(),MATCH($B1178&amp;$C1178,'Smelter Look-up'!$J:$J,0))</f>
        <v>#N/A</v>
      </c>
      <c r="W1178" s="276"/>
      <c r="X1178" s="276">
        <f t="shared" ca="1" si="160"/>
        <v>0</v>
      </c>
      <c r="Y1178" s="276"/>
      <c r="Z1178" s="276"/>
      <c r="AB1178" s="278" t="str">
        <f t="shared" si="161"/>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59"/>
        <v/>
      </c>
      <c r="T1179" s="225" t="str">
        <f ca="1">IF(B1179="","",IF(ISERROR(MATCH($J1179,SorP!$B$1:$B$6230,0)),"",INDIRECT("'SorP'!$A$"&amp;MATCH($J1179,SorP!$B$1:$B$6230,0))))</f>
        <v/>
      </c>
      <c r="U1179" s="241"/>
      <c r="V1179" s="275" t="e">
        <f>IF(C1179="",NA(),MATCH($B1179&amp;$C1179,'Smelter Look-up'!$J:$J,0))</f>
        <v>#N/A</v>
      </c>
      <c r="W1179" s="276"/>
      <c r="X1179" s="276">
        <f t="shared" ca="1" si="160"/>
        <v>0</v>
      </c>
      <c r="Y1179" s="276"/>
      <c r="Z1179" s="276"/>
      <c r="AB1179" s="278" t="str">
        <f t="shared" si="161"/>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2">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3">IF(AND(C1180="Smelter not listed",OR(LEN(D1180)=0,LEN(E1180)=0)),1,0)</f>
        <v>0</v>
      </c>
      <c r="Y1180" s="276"/>
      <c r="Z1180" s="276"/>
      <c r="AB1180" s="278" t="str">
        <f t="shared" ref="AB1180:AB1210" si="164">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2"/>
        <v/>
      </c>
      <c r="T1181" s="225" t="str">
        <f ca="1">IF(B1181="","",IF(ISERROR(MATCH($J1181,SorP!$B$1:$B$6230,0)),"",INDIRECT("'SorP'!$A$"&amp;MATCH($J1181,SorP!$B$1:$B$6230,0))))</f>
        <v/>
      </c>
      <c r="U1181" s="241"/>
      <c r="V1181" s="275" t="e">
        <f>IF(C1181="",NA(),MATCH($B1181&amp;$C1181,'Smelter Look-up'!$J:$J,0))</f>
        <v>#N/A</v>
      </c>
      <c r="W1181" s="276"/>
      <c r="X1181" s="276">
        <f t="shared" ca="1" si="163"/>
        <v>0</v>
      </c>
      <c r="Y1181" s="276"/>
      <c r="Z1181" s="276"/>
      <c r="AB1181" s="278" t="str">
        <f t="shared" si="164"/>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2"/>
        <v/>
      </c>
      <c r="T1182" s="225" t="str">
        <f ca="1">IF(B1182="","",IF(ISERROR(MATCH($J1182,SorP!$B$1:$B$6230,0)),"",INDIRECT("'SorP'!$A$"&amp;MATCH($J1182,SorP!$B$1:$B$6230,0))))</f>
        <v/>
      </c>
      <c r="U1182" s="241"/>
      <c r="V1182" s="275" t="e">
        <f>IF(C1182="",NA(),MATCH($B1182&amp;$C1182,'Smelter Look-up'!$J:$J,0))</f>
        <v>#N/A</v>
      </c>
      <c r="W1182" s="276"/>
      <c r="X1182" s="276">
        <f t="shared" ca="1" si="163"/>
        <v>0</v>
      </c>
      <c r="Y1182" s="276"/>
      <c r="Z1182" s="276"/>
      <c r="AB1182" s="278" t="str">
        <f t="shared" si="164"/>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2"/>
        <v/>
      </c>
      <c r="T1183" s="225" t="str">
        <f ca="1">IF(B1183="","",IF(ISERROR(MATCH($J1183,SorP!$B$1:$B$6230,0)),"",INDIRECT("'SorP'!$A$"&amp;MATCH($J1183,SorP!$B$1:$B$6230,0))))</f>
        <v/>
      </c>
      <c r="U1183" s="241"/>
      <c r="V1183" s="275" t="e">
        <f>IF(C1183="",NA(),MATCH($B1183&amp;$C1183,'Smelter Look-up'!$J:$J,0))</f>
        <v>#N/A</v>
      </c>
      <c r="W1183" s="276"/>
      <c r="X1183" s="276">
        <f t="shared" ca="1" si="163"/>
        <v>0</v>
      </c>
      <c r="Y1183" s="276"/>
      <c r="Z1183" s="276"/>
      <c r="AB1183" s="278" t="str">
        <f t="shared" si="164"/>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2"/>
        <v/>
      </c>
      <c r="T1184" s="225" t="str">
        <f ca="1">IF(B1184="","",IF(ISERROR(MATCH($J1184,SorP!$B$1:$B$6230,0)),"",INDIRECT("'SorP'!$A$"&amp;MATCH($J1184,SorP!$B$1:$B$6230,0))))</f>
        <v/>
      </c>
      <c r="U1184" s="241"/>
      <c r="V1184" s="275" t="e">
        <f>IF(C1184="",NA(),MATCH($B1184&amp;$C1184,'Smelter Look-up'!$J:$J,0))</f>
        <v>#N/A</v>
      </c>
      <c r="W1184" s="276"/>
      <c r="X1184" s="276">
        <f t="shared" ca="1" si="163"/>
        <v>0</v>
      </c>
      <c r="Y1184" s="276"/>
      <c r="Z1184" s="276"/>
      <c r="AB1184" s="278" t="str">
        <f t="shared" si="164"/>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2"/>
        <v/>
      </c>
      <c r="T1185" s="225" t="str">
        <f ca="1">IF(B1185="","",IF(ISERROR(MATCH($J1185,SorP!$B$1:$B$6230,0)),"",INDIRECT("'SorP'!$A$"&amp;MATCH($J1185,SorP!$B$1:$B$6230,0))))</f>
        <v/>
      </c>
      <c r="U1185" s="241"/>
      <c r="V1185" s="275" t="e">
        <f>IF(C1185="",NA(),MATCH($B1185&amp;$C1185,'Smelter Look-up'!$J:$J,0))</f>
        <v>#N/A</v>
      </c>
      <c r="W1185" s="276"/>
      <c r="X1185" s="276">
        <f t="shared" ca="1" si="163"/>
        <v>0</v>
      </c>
      <c r="Y1185" s="276"/>
      <c r="Z1185" s="276"/>
      <c r="AB1185" s="278" t="str">
        <f t="shared" si="164"/>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2"/>
        <v/>
      </c>
      <c r="T1186" s="225" t="str">
        <f ca="1">IF(B1186="","",IF(ISERROR(MATCH($J1186,SorP!$B$1:$B$6230,0)),"",INDIRECT("'SorP'!$A$"&amp;MATCH($J1186,SorP!$B$1:$B$6230,0))))</f>
        <v/>
      </c>
      <c r="U1186" s="241"/>
      <c r="V1186" s="275" t="e">
        <f>IF(C1186="",NA(),MATCH($B1186&amp;$C1186,'Smelter Look-up'!$J:$J,0))</f>
        <v>#N/A</v>
      </c>
      <c r="W1186" s="276"/>
      <c r="X1186" s="276">
        <f t="shared" ca="1" si="163"/>
        <v>0</v>
      </c>
      <c r="Y1186" s="276"/>
      <c r="Z1186" s="276"/>
      <c r="AB1186" s="278" t="str">
        <f t="shared" si="164"/>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2"/>
        <v/>
      </c>
      <c r="T1187" s="225" t="str">
        <f ca="1">IF(B1187="","",IF(ISERROR(MATCH($J1187,SorP!$B$1:$B$6230,0)),"",INDIRECT("'SorP'!$A$"&amp;MATCH($J1187,SorP!$B$1:$B$6230,0))))</f>
        <v/>
      </c>
      <c r="U1187" s="241"/>
      <c r="V1187" s="275" t="e">
        <f>IF(C1187="",NA(),MATCH($B1187&amp;$C1187,'Smelter Look-up'!$J:$J,0))</f>
        <v>#N/A</v>
      </c>
      <c r="W1187" s="276"/>
      <c r="X1187" s="276">
        <f t="shared" ca="1" si="163"/>
        <v>0</v>
      </c>
      <c r="Y1187" s="276"/>
      <c r="Z1187" s="276"/>
      <c r="AB1187" s="278" t="str">
        <f t="shared" si="164"/>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2"/>
        <v/>
      </c>
      <c r="T1188" s="225" t="str">
        <f ca="1">IF(B1188="","",IF(ISERROR(MATCH($J1188,SorP!$B$1:$B$6230,0)),"",INDIRECT("'SorP'!$A$"&amp;MATCH($J1188,SorP!$B$1:$B$6230,0))))</f>
        <v/>
      </c>
      <c r="U1188" s="241"/>
      <c r="V1188" s="275" t="e">
        <f>IF(C1188="",NA(),MATCH($B1188&amp;$C1188,'Smelter Look-up'!$J:$J,0))</f>
        <v>#N/A</v>
      </c>
      <c r="W1188" s="276"/>
      <c r="X1188" s="276">
        <f t="shared" ca="1" si="163"/>
        <v>0</v>
      </c>
      <c r="Y1188" s="276"/>
      <c r="Z1188" s="276"/>
      <c r="AB1188" s="278" t="str">
        <f t="shared" si="164"/>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2"/>
        <v/>
      </c>
      <c r="T1189" s="225" t="str">
        <f ca="1">IF(B1189="","",IF(ISERROR(MATCH($J1189,SorP!$B$1:$B$6230,0)),"",INDIRECT("'SorP'!$A$"&amp;MATCH($J1189,SorP!$B$1:$B$6230,0))))</f>
        <v/>
      </c>
      <c r="U1189" s="241"/>
      <c r="V1189" s="275" t="e">
        <f>IF(C1189="",NA(),MATCH($B1189&amp;$C1189,'Smelter Look-up'!$J:$J,0))</f>
        <v>#N/A</v>
      </c>
      <c r="W1189" s="276"/>
      <c r="X1189" s="276">
        <f t="shared" ca="1" si="163"/>
        <v>0</v>
      </c>
      <c r="Y1189" s="276"/>
      <c r="Z1189" s="276"/>
      <c r="AB1189" s="278" t="str">
        <f t="shared" si="164"/>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2"/>
        <v/>
      </c>
      <c r="T1190" s="225" t="str">
        <f ca="1">IF(B1190="","",IF(ISERROR(MATCH($J1190,SorP!$B$1:$B$6230,0)),"",INDIRECT("'SorP'!$A$"&amp;MATCH($J1190,SorP!$B$1:$B$6230,0))))</f>
        <v/>
      </c>
      <c r="U1190" s="241"/>
      <c r="V1190" s="275" t="e">
        <f>IF(C1190="",NA(),MATCH($B1190&amp;$C1190,'Smelter Look-up'!$J:$J,0))</f>
        <v>#N/A</v>
      </c>
      <c r="W1190" s="276"/>
      <c r="X1190" s="276">
        <f t="shared" ca="1" si="163"/>
        <v>0</v>
      </c>
      <c r="Y1190" s="276"/>
      <c r="Z1190" s="276"/>
      <c r="AB1190" s="278" t="str">
        <f t="shared" si="164"/>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2"/>
        <v/>
      </c>
      <c r="T1191" s="225" t="str">
        <f ca="1">IF(B1191="","",IF(ISERROR(MATCH($J1191,SorP!$B$1:$B$6230,0)),"",INDIRECT("'SorP'!$A$"&amp;MATCH($J1191,SorP!$B$1:$B$6230,0))))</f>
        <v/>
      </c>
      <c r="U1191" s="241"/>
      <c r="V1191" s="275" t="e">
        <f>IF(C1191="",NA(),MATCH($B1191&amp;$C1191,'Smelter Look-up'!$J:$J,0))</f>
        <v>#N/A</v>
      </c>
      <c r="W1191" s="276"/>
      <c r="X1191" s="276">
        <f t="shared" ca="1" si="163"/>
        <v>0</v>
      </c>
      <c r="Y1191" s="276"/>
      <c r="Z1191" s="276"/>
      <c r="AB1191" s="278" t="str">
        <f t="shared" si="164"/>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2"/>
        <v/>
      </c>
      <c r="T1192" s="225" t="str">
        <f ca="1">IF(B1192="","",IF(ISERROR(MATCH($J1192,SorP!$B$1:$B$6230,0)),"",INDIRECT("'SorP'!$A$"&amp;MATCH($J1192,SorP!$B$1:$B$6230,0))))</f>
        <v/>
      </c>
      <c r="U1192" s="241"/>
      <c r="V1192" s="275" t="e">
        <f>IF(C1192="",NA(),MATCH($B1192&amp;$C1192,'Smelter Look-up'!$J:$J,0))</f>
        <v>#N/A</v>
      </c>
      <c r="W1192" s="276"/>
      <c r="X1192" s="276">
        <f t="shared" ca="1" si="163"/>
        <v>0</v>
      </c>
      <c r="Y1192" s="276"/>
      <c r="Z1192" s="276"/>
      <c r="AB1192" s="278" t="str">
        <f t="shared" si="164"/>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2"/>
        <v/>
      </c>
      <c r="T1193" s="225" t="str">
        <f ca="1">IF(B1193="","",IF(ISERROR(MATCH($J1193,SorP!$B$1:$B$6230,0)),"",INDIRECT("'SorP'!$A$"&amp;MATCH($J1193,SorP!$B$1:$B$6230,0))))</f>
        <v/>
      </c>
      <c r="U1193" s="241"/>
      <c r="V1193" s="275" t="e">
        <f>IF(C1193="",NA(),MATCH($B1193&amp;$C1193,'Smelter Look-up'!$J:$J,0))</f>
        <v>#N/A</v>
      </c>
      <c r="W1193" s="276"/>
      <c r="X1193" s="276">
        <f t="shared" ca="1" si="163"/>
        <v>0</v>
      </c>
      <c r="Y1193" s="276"/>
      <c r="Z1193" s="276"/>
      <c r="AB1193" s="278" t="str">
        <f t="shared" si="164"/>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2"/>
        <v/>
      </c>
      <c r="T1194" s="225" t="str">
        <f ca="1">IF(B1194="","",IF(ISERROR(MATCH($J1194,SorP!$B$1:$B$6230,0)),"",INDIRECT("'SorP'!$A$"&amp;MATCH($J1194,SorP!$B$1:$B$6230,0))))</f>
        <v/>
      </c>
      <c r="U1194" s="241"/>
      <c r="V1194" s="275" t="e">
        <f>IF(C1194="",NA(),MATCH($B1194&amp;$C1194,'Smelter Look-up'!$J:$J,0))</f>
        <v>#N/A</v>
      </c>
      <c r="W1194" s="276"/>
      <c r="X1194" s="276">
        <f t="shared" ca="1" si="163"/>
        <v>0</v>
      </c>
      <c r="Y1194" s="276"/>
      <c r="Z1194" s="276"/>
      <c r="AB1194" s="278" t="str">
        <f t="shared" si="164"/>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2"/>
        <v/>
      </c>
      <c r="T1195" s="225" t="str">
        <f ca="1">IF(B1195="","",IF(ISERROR(MATCH($J1195,SorP!$B$1:$B$6230,0)),"",INDIRECT("'SorP'!$A$"&amp;MATCH($J1195,SorP!$B$1:$B$6230,0))))</f>
        <v/>
      </c>
      <c r="U1195" s="241"/>
      <c r="V1195" s="275" t="e">
        <f>IF(C1195="",NA(),MATCH($B1195&amp;$C1195,'Smelter Look-up'!$J:$J,0))</f>
        <v>#N/A</v>
      </c>
      <c r="W1195" s="276"/>
      <c r="X1195" s="276">
        <f t="shared" ca="1" si="163"/>
        <v>0</v>
      </c>
      <c r="Y1195" s="276"/>
      <c r="Z1195" s="276"/>
      <c r="AB1195" s="278" t="str">
        <f t="shared" si="164"/>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2"/>
        <v/>
      </c>
      <c r="T1196" s="225" t="str">
        <f ca="1">IF(B1196="","",IF(ISERROR(MATCH($J1196,SorP!$B$1:$B$6230,0)),"",INDIRECT("'SorP'!$A$"&amp;MATCH($J1196,SorP!$B$1:$B$6230,0))))</f>
        <v/>
      </c>
      <c r="U1196" s="241"/>
      <c r="V1196" s="275" t="e">
        <f>IF(C1196="",NA(),MATCH($B1196&amp;$C1196,'Smelter Look-up'!$J:$J,0))</f>
        <v>#N/A</v>
      </c>
      <c r="W1196" s="276"/>
      <c r="X1196" s="276">
        <f t="shared" ca="1" si="163"/>
        <v>0</v>
      </c>
      <c r="Y1196" s="276"/>
      <c r="Z1196" s="276"/>
      <c r="AB1196" s="278" t="str">
        <f t="shared" si="164"/>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2"/>
        <v/>
      </c>
      <c r="T1197" s="225" t="str">
        <f ca="1">IF(B1197="","",IF(ISERROR(MATCH($J1197,SorP!$B$1:$B$6230,0)),"",INDIRECT("'SorP'!$A$"&amp;MATCH($J1197,SorP!$B$1:$B$6230,0))))</f>
        <v/>
      </c>
      <c r="U1197" s="241"/>
      <c r="V1197" s="275" t="e">
        <f>IF(C1197="",NA(),MATCH($B1197&amp;$C1197,'Smelter Look-up'!$J:$J,0))</f>
        <v>#N/A</v>
      </c>
      <c r="W1197" s="276"/>
      <c r="X1197" s="276">
        <f t="shared" ca="1" si="163"/>
        <v>0</v>
      </c>
      <c r="Y1197" s="276"/>
      <c r="Z1197" s="276"/>
      <c r="AB1197" s="278" t="str">
        <f t="shared" si="164"/>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2"/>
        <v/>
      </c>
      <c r="T1198" s="225" t="str">
        <f ca="1">IF(B1198="","",IF(ISERROR(MATCH($J1198,SorP!$B$1:$B$6230,0)),"",INDIRECT("'SorP'!$A$"&amp;MATCH($J1198,SorP!$B$1:$B$6230,0))))</f>
        <v/>
      </c>
      <c r="U1198" s="241"/>
      <c r="V1198" s="275" t="e">
        <f>IF(C1198="",NA(),MATCH($B1198&amp;$C1198,'Smelter Look-up'!$J:$J,0))</f>
        <v>#N/A</v>
      </c>
      <c r="W1198" s="276"/>
      <c r="X1198" s="276">
        <f t="shared" ca="1" si="163"/>
        <v>0</v>
      </c>
      <c r="Y1198" s="276"/>
      <c r="Z1198" s="276"/>
      <c r="AB1198" s="278" t="str">
        <f t="shared" si="164"/>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2"/>
        <v/>
      </c>
      <c r="T1199" s="225" t="str">
        <f ca="1">IF(B1199="","",IF(ISERROR(MATCH($J1199,SorP!$B$1:$B$6230,0)),"",INDIRECT("'SorP'!$A$"&amp;MATCH($J1199,SorP!$B$1:$B$6230,0))))</f>
        <v/>
      </c>
      <c r="U1199" s="241"/>
      <c r="V1199" s="275" t="e">
        <f>IF(C1199="",NA(),MATCH($B1199&amp;$C1199,'Smelter Look-up'!$J:$J,0))</f>
        <v>#N/A</v>
      </c>
      <c r="W1199" s="276"/>
      <c r="X1199" s="276">
        <f t="shared" ca="1" si="163"/>
        <v>0</v>
      </c>
      <c r="Y1199" s="276"/>
      <c r="Z1199" s="276"/>
      <c r="AB1199" s="278" t="str">
        <f t="shared" si="164"/>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2"/>
        <v/>
      </c>
      <c r="T1200" s="225" t="str">
        <f ca="1">IF(B1200="","",IF(ISERROR(MATCH($J1200,SorP!$B$1:$B$6230,0)),"",INDIRECT("'SorP'!$A$"&amp;MATCH($J1200,SorP!$B$1:$B$6230,0))))</f>
        <v/>
      </c>
      <c r="U1200" s="241"/>
      <c r="V1200" s="275" t="e">
        <f>IF(C1200="",NA(),MATCH($B1200&amp;$C1200,'Smelter Look-up'!$J:$J,0))</f>
        <v>#N/A</v>
      </c>
      <c r="W1200" s="276"/>
      <c r="X1200" s="276">
        <f t="shared" ca="1" si="163"/>
        <v>0</v>
      </c>
      <c r="Y1200" s="276"/>
      <c r="Z1200" s="276"/>
      <c r="AB1200" s="278" t="str">
        <f t="shared" si="164"/>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2"/>
        <v/>
      </c>
      <c r="T1201" s="225" t="str">
        <f ca="1">IF(B1201="","",IF(ISERROR(MATCH($J1201,SorP!$B$1:$B$6230,0)),"",INDIRECT("'SorP'!$A$"&amp;MATCH($J1201,SorP!$B$1:$B$6230,0))))</f>
        <v/>
      </c>
      <c r="U1201" s="241"/>
      <c r="V1201" s="275" t="e">
        <f>IF(C1201="",NA(),MATCH($B1201&amp;$C1201,'Smelter Look-up'!$J:$J,0))</f>
        <v>#N/A</v>
      </c>
      <c r="W1201" s="276"/>
      <c r="X1201" s="276">
        <f t="shared" ca="1" si="163"/>
        <v>0</v>
      </c>
      <c r="Y1201" s="276"/>
      <c r="Z1201" s="276"/>
      <c r="AB1201" s="278" t="str">
        <f t="shared" si="164"/>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2"/>
        <v/>
      </c>
      <c r="T1202" s="225" t="str">
        <f ca="1">IF(B1202="","",IF(ISERROR(MATCH($J1202,SorP!$B$1:$B$6230,0)),"",INDIRECT("'SorP'!$A$"&amp;MATCH($J1202,SorP!$B$1:$B$6230,0))))</f>
        <v/>
      </c>
      <c r="U1202" s="241"/>
      <c r="V1202" s="275" t="e">
        <f>IF(C1202="",NA(),MATCH($B1202&amp;$C1202,'Smelter Look-up'!$J:$J,0))</f>
        <v>#N/A</v>
      </c>
      <c r="W1202" s="276"/>
      <c r="X1202" s="276">
        <f t="shared" ca="1" si="163"/>
        <v>0</v>
      </c>
      <c r="Y1202" s="276"/>
      <c r="Z1202" s="276"/>
      <c r="AB1202" s="278" t="str">
        <f t="shared" si="164"/>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2"/>
        <v/>
      </c>
      <c r="T1203" s="225" t="str">
        <f ca="1">IF(B1203="","",IF(ISERROR(MATCH($J1203,SorP!$B$1:$B$6230,0)),"",INDIRECT("'SorP'!$A$"&amp;MATCH($J1203,SorP!$B$1:$B$6230,0))))</f>
        <v/>
      </c>
      <c r="U1203" s="241"/>
      <c r="V1203" s="275" t="e">
        <f>IF(C1203="",NA(),MATCH($B1203&amp;$C1203,'Smelter Look-up'!$J:$J,0))</f>
        <v>#N/A</v>
      </c>
      <c r="W1203" s="276"/>
      <c r="X1203" s="276">
        <f t="shared" ca="1" si="163"/>
        <v>0</v>
      </c>
      <c r="Y1203" s="276"/>
      <c r="Z1203" s="276"/>
      <c r="AB1203" s="278" t="str">
        <f t="shared" si="164"/>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2"/>
        <v/>
      </c>
      <c r="T1204" s="225" t="str">
        <f ca="1">IF(B1204="","",IF(ISERROR(MATCH($J1204,SorP!$B$1:$B$6230,0)),"",INDIRECT("'SorP'!$A$"&amp;MATCH($J1204,SorP!$B$1:$B$6230,0))))</f>
        <v/>
      </c>
      <c r="U1204" s="241"/>
      <c r="V1204" s="275" t="e">
        <f>IF(C1204="",NA(),MATCH($B1204&amp;$C1204,'Smelter Look-up'!$J:$J,0))</f>
        <v>#N/A</v>
      </c>
      <c r="W1204" s="276"/>
      <c r="X1204" s="276">
        <f t="shared" ca="1" si="163"/>
        <v>0</v>
      </c>
      <c r="Y1204" s="276"/>
      <c r="Z1204" s="276"/>
      <c r="AB1204" s="278" t="str">
        <f t="shared" si="164"/>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2"/>
        <v/>
      </c>
      <c r="T1205" s="225" t="str">
        <f ca="1">IF(B1205="","",IF(ISERROR(MATCH($J1205,SorP!$B$1:$B$6230,0)),"",INDIRECT("'SorP'!$A$"&amp;MATCH($J1205,SorP!$B$1:$B$6230,0))))</f>
        <v/>
      </c>
      <c r="U1205" s="241"/>
      <c r="V1205" s="275" t="e">
        <f>IF(C1205="",NA(),MATCH($B1205&amp;$C1205,'Smelter Look-up'!$J:$J,0))</f>
        <v>#N/A</v>
      </c>
      <c r="W1205" s="276"/>
      <c r="X1205" s="276">
        <f t="shared" ca="1" si="163"/>
        <v>0</v>
      </c>
      <c r="Y1205" s="276"/>
      <c r="Z1205" s="276"/>
      <c r="AB1205" s="278" t="str">
        <f t="shared" si="164"/>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2"/>
        <v/>
      </c>
      <c r="T1206" s="225" t="str">
        <f ca="1">IF(B1206="","",IF(ISERROR(MATCH($J1206,SorP!$B$1:$B$6230,0)),"",INDIRECT("'SorP'!$A$"&amp;MATCH($J1206,SorP!$B$1:$B$6230,0))))</f>
        <v/>
      </c>
      <c r="U1206" s="241"/>
      <c r="V1206" s="275" t="e">
        <f>IF(C1206="",NA(),MATCH($B1206&amp;$C1206,'Smelter Look-up'!$J:$J,0))</f>
        <v>#N/A</v>
      </c>
      <c r="W1206" s="276"/>
      <c r="X1206" s="276">
        <f t="shared" ca="1" si="163"/>
        <v>0</v>
      </c>
      <c r="Y1206" s="276"/>
      <c r="Z1206" s="276"/>
      <c r="AB1206" s="278" t="str">
        <f t="shared" si="164"/>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2"/>
        <v/>
      </c>
      <c r="T1207" s="225" t="str">
        <f ca="1">IF(B1207="","",IF(ISERROR(MATCH($J1207,SorP!$B$1:$B$6230,0)),"",INDIRECT("'SorP'!$A$"&amp;MATCH($J1207,SorP!$B$1:$B$6230,0))))</f>
        <v/>
      </c>
      <c r="U1207" s="241"/>
      <c r="V1207" s="275" t="e">
        <f>IF(C1207="",NA(),MATCH($B1207&amp;$C1207,'Smelter Look-up'!$J:$J,0))</f>
        <v>#N/A</v>
      </c>
      <c r="W1207" s="276"/>
      <c r="X1207" s="276">
        <f t="shared" ca="1" si="163"/>
        <v>0</v>
      </c>
      <c r="Y1207" s="276"/>
      <c r="Z1207" s="276"/>
      <c r="AB1207" s="278" t="str">
        <f t="shared" si="164"/>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2"/>
        <v/>
      </c>
      <c r="T1208" s="225" t="str">
        <f ca="1">IF(B1208="","",IF(ISERROR(MATCH($J1208,SorP!$B$1:$B$6230,0)),"",INDIRECT("'SorP'!$A$"&amp;MATCH($J1208,SorP!$B$1:$B$6230,0))))</f>
        <v/>
      </c>
      <c r="U1208" s="241"/>
      <c r="V1208" s="275" t="e">
        <f>IF(C1208="",NA(),MATCH($B1208&amp;$C1208,'Smelter Look-up'!$J:$J,0))</f>
        <v>#N/A</v>
      </c>
      <c r="W1208" s="276"/>
      <c r="X1208" s="276">
        <f t="shared" ca="1" si="163"/>
        <v>0</v>
      </c>
      <c r="Y1208" s="276"/>
      <c r="Z1208" s="276"/>
      <c r="AB1208" s="278" t="str">
        <f t="shared" si="164"/>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2"/>
        <v/>
      </c>
      <c r="T1209" s="225" t="str">
        <f ca="1">IF(B1209="","",IF(ISERROR(MATCH($J1209,SorP!$B$1:$B$6230,0)),"",INDIRECT("'SorP'!$A$"&amp;MATCH($J1209,SorP!$B$1:$B$6230,0))))</f>
        <v/>
      </c>
      <c r="U1209" s="241"/>
      <c r="V1209" s="275" t="e">
        <f>IF(C1209="",NA(),MATCH($B1209&amp;$C1209,'Smelter Look-up'!$J:$J,0))</f>
        <v>#N/A</v>
      </c>
      <c r="W1209" s="276"/>
      <c r="X1209" s="276">
        <f t="shared" ca="1" si="163"/>
        <v>0</v>
      </c>
      <c r="Y1209" s="276"/>
      <c r="Z1209" s="276"/>
      <c r="AB1209" s="278" t="str">
        <f t="shared" si="164"/>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2"/>
        <v/>
      </c>
      <c r="T1210" s="225" t="str">
        <f ca="1">IF(B1210="","",IF(ISERROR(MATCH($J1210,SorP!$B$1:$B$6230,0)),"",INDIRECT("'SorP'!$A$"&amp;MATCH($J1210,SorP!$B$1:$B$6230,0))))</f>
        <v/>
      </c>
      <c r="U1210" s="241"/>
      <c r="V1210" s="275" t="e">
        <f>IF(C1210="",NA(),MATCH($B1210&amp;$C1210,'Smelter Look-up'!$J:$J,0))</f>
        <v>#N/A</v>
      </c>
      <c r="W1210" s="276"/>
      <c r="X1210" s="276">
        <f t="shared" ca="1" si="163"/>
        <v>0</v>
      </c>
      <c r="Y1210" s="276"/>
      <c r="Z1210" s="276"/>
      <c r="AB1210" s="278" t="str">
        <f t="shared" si="164"/>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65">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66">IF(AND(C1211="Smelter not listed",OR(LEN(D1211)=0,LEN(E1211)=0)),1,0)</f>
        <v>0</v>
      </c>
      <c r="Y1211" s="276"/>
      <c r="Z1211" s="276"/>
      <c r="AB1211" s="278" t="str">
        <f t="shared" ref="AB1211" si="167">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68">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69">IF(AND(C1212="Smelter not listed",OR(LEN(D1212)=0,LEN(E1212)=0)),1,0)</f>
        <v>0</v>
      </c>
      <c r="Y1212" s="276"/>
      <c r="Z1212" s="276"/>
      <c r="AB1212" s="278" t="str">
        <f t="shared" ref="AB1212:AB1243" si="170">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68"/>
        <v/>
      </c>
      <c r="T1213" s="225" t="str">
        <f ca="1">IF(B1213="","",IF(ISERROR(MATCH($J1213,SorP!$B$1:$B$6230,0)),"",INDIRECT("'SorP'!$A$"&amp;MATCH($J1213,SorP!$B$1:$B$6230,0))))</f>
        <v/>
      </c>
      <c r="U1213" s="241"/>
      <c r="V1213" s="275" t="e">
        <f>IF(C1213="",NA(),MATCH($B1213&amp;$C1213,'Smelter Look-up'!$J:$J,0))</f>
        <v>#N/A</v>
      </c>
      <c r="W1213" s="276"/>
      <c r="X1213" s="276">
        <f t="shared" ca="1" si="169"/>
        <v>0</v>
      </c>
      <c r="Y1213" s="276"/>
      <c r="Z1213" s="276"/>
      <c r="AB1213" s="278" t="str">
        <f t="shared" si="170"/>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68"/>
        <v/>
      </c>
      <c r="T1214" s="225" t="str">
        <f ca="1">IF(B1214="","",IF(ISERROR(MATCH($J1214,SorP!$B$1:$B$6230,0)),"",INDIRECT("'SorP'!$A$"&amp;MATCH($J1214,SorP!$B$1:$B$6230,0))))</f>
        <v/>
      </c>
      <c r="U1214" s="241"/>
      <c r="V1214" s="275" t="e">
        <f>IF(C1214="",NA(),MATCH($B1214&amp;$C1214,'Smelter Look-up'!$J:$J,0))</f>
        <v>#N/A</v>
      </c>
      <c r="W1214" s="276"/>
      <c r="X1214" s="276">
        <f t="shared" ca="1" si="169"/>
        <v>0</v>
      </c>
      <c r="Y1214" s="276"/>
      <c r="Z1214" s="276"/>
      <c r="AB1214" s="278" t="str">
        <f t="shared" si="170"/>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68"/>
        <v/>
      </c>
      <c r="T1215" s="225" t="str">
        <f ca="1">IF(B1215="","",IF(ISERROR(MATCH($J1215,SorP!$B$1:$B$6230,0)),"",INDIRECT("'SorP'!$A$"&amp;MATCH($J1215,SorP!$B$1:$B$6230,0))))</f>
        <v/>
      </c>
      <c r="U1215" s="241"/>
      <c r="V1215" s="275" t="e">
        <f>IF(C1215="",NA(),MATCH($B1215&amp;$C1215,'Smelter Look-up'!$J:$J,0))</f>
        <v>#N/A</v>
      </c>
      <c r="W1215" s="276"/>
      <c r="X1215" s="276">
        <f t="shared" ca="1" si="169"/>
        <v>0</v>
      </c>
      <c r="Y1215" s="276"/>
      <c r="Z1215" s="276"/>
      <c r="AB1215" s="278" t="str">
        <f t="shared" si="170"/>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68"/>
        <v/>
      </c>
      <c r="T1216" s="225" t="str">
        <f ca="1">IF(B1216="","",IF(ISERROR(MATCH($J1216,SorP!$B$1:$B$6230,0)),"",INDIRECT("'SorP'!$A$"&amp;MATCH($J1216,SorP!$B$1:$B$6230,0))))</f>
        <v/>
      </c>
      <c r="U1216" s="241"/>
      <c r="V1216" s="275" t="e">
        <f>IF(C1216="",NA(),MATCH($B1216&amp;$C1216,'Smelter Look-up'!$J:$J,0))</f>
        <v>#N/A</v>
      </c>
      <c r="W1216" s="276"/>
      <c r="X1216" s="276">
        <f t="shared" ca="1" si="169"/>
        <v>0</v>
      </c>
      <c r="Y1216" s="276"/>
      <c r="Z1216" s="276"/>
      <c r="AB1216" s="278" t="str">
        <f t="shared" si="170"/>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68"/>
        <v/>
      </c>
      <c r="T1217" s="225" t="str">
        <f ca="1">IF(B1217="","",IF(ISERROR(MATCH($J1217,SorP!$B$1:$B$6230,0)),"",INDIRECT("'SorP'!$A$"&amp;MATCH($J1217,SorP!$B$1:$B$6230,0))))</f>
        <v/>
      </c>
      <c r="U1217" s="241"/>
      <c r="V1217" s="275" t="e">
        <f>IF(C1217="",NA(),MATCH($B1217&amp;$C1217,'Smelter Look-up'!$J:$J,0))</f>
        <v>#N/A</v>
      </c>
      <c r="W1217" s="276"/>
      <c r="X1217" s="276">
        <f t="shared" ca="1" si="169"/>
        <v>0</v>
      </c>
      <c r="Y1217" s="276"/>
      <c r="Z1217" s="276"/>
      <c r="AB1217" s="278" t="str">
        <f t="shared" si="170"/>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68"/>
        <v/>
      </c>
      <c r="T1218" s="225" t="str">
        <f ca="1">IF(B1218="","",IF(ISERROR(MATCH($J1218,SorP!$B$1:$B$6230,0)),"",INDIRECT("'SorP'!$A$"&amp;MATCH($J1218,SorP!$B$1:$B$6230,0))))</f>
        <v/>
      </c>
      <c r="U1218" s="241"/>
      <c r="V1218" s="275" t="e">
        <f>IF(C1218="",NA(),MATCH($B1218&amp;$C1218,'Smelter Look-up'!$J:$J,0))</f>
        <v>#N/A</v>
      </c>
      <c r="W1218" s="276"/>
      <c r="X1218" s="276">
        <f t="shared" ca="1" si="169"/>
        <v>0</v>
      </c>
      <c r="Y1218" s="276"/>
      <c r="Z1218" s="276"/>
      <c r="AB1218" s="278" t="str">
        <f t="shared" si="170"/>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68"/>
        <v/>
      </c>
      <c r="T1219" s="225" t="str">
        <f ca="1">IF(B1219="","",IF(ISERROR(MATCH($J1219,SorP!$B$1:$B$6230,0)),"",INDIRECT("'SorP'!$A$"&amp;MATCH($J1219,SorP!$B$1:$B$6230,0))))</f>
        <v/>
      </c>
      <c r="U1219" s="241"/>
      <c r="V1219" s="275" t="e">
        <f>IF(C1219="",NA(),MATCH($B1219&amp;$C1219,'Smelter Look-up'!$J:$J,0))</f>
        <v>#N/A</v>
      </c>
      <c r="W1219" s="276"/>
      <c r="X1219" s="276">
        <f t="shared" ca="1" si="169"/>
        <v>0</v>
      </c>
      <c r="Y1219" s="276"/>
      <c r="Z1219" s="276"/>
      <c r="AB1219" s="278" t="str">
        <f t="shared" si="170"/>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68"/>
        <v/>
      </c>
      <c r="T1220" s="225" t="str">
        <f ca="1">IF(B1220="","",IF(ISERROR(MATCH($J1220,SorP!$B$1:$B$6230,0)),"",INDIRECT("'SorP'!$A$"&amp;MATCH($J1220,SorP!$B$1:$B$6230,0))))</f>
        <v/>
      </c>
      <c r="U1220" s="241"/>
      <c r="V1220" s="275" t="e">
        <f>IF(C1220="",NA(),MATCH($B1220&amp;$C1220,'Smelter Look-up'!$J:$J,0))</f>
        <v>#N/A</v>
      </c>
      <c r="W1220" s="276"/>
      <c r="X1220" s="276">
        <f t="shared" ca="1" si="169"/>
        <v>0</v>
      </c>
      <c r="Y1220" s="276"/>
      <c r="Z1220" s="276"/>
      <c r="AB1220" s="278" t="str">
        <f t="shared" si="170"/>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68"/>
        <v/>
      </c>
      <c r="T1221" s="225" t="str">
        <f ca="1">IF(B1221="","",IF(ISERROR(MATCH($J1221,SorP!$B$1:$B$6230,0)),"",INDIRECT("'SorP'!$A$"&amp;MATCH($J1221,SorP!$B$1:$B$6230,0))))</f>
        <v/>
      </c>
      <c r="U1221" s="241"/>
      <c r="V1221" s="275" t="e">
        <f>IF(C1221="",NA(),MATCH($B1221&amp;$C1221,'Smelter Look-up'!$J:$J,0))</f>
        <v>#N/A</v>
      </c>
      <c r="W1221" s="276"/>
      <c r="X1221" s="276">
        <f t="shared" ca="1" si="169"/>
        <v>0</v>
      </c>
      <c r="Y1221" s="276"/>
      <c r="Z1221" s="276"/>
      <c r="AB1221" s="278" t="str">
        <f t="shared" si="170"/>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68"/>
        <v/>
      </c>
      <c r="T1222" s="225" t="str">
        <f ca="1">IF(B1222="","",IF(ISERROR(MATCH($J1222,SorP!$B$1:$B$6230,0)),"",INDIRECT("'SorP'!$A$"&amp;MATCH($J1222,SorP!$B$1:$B$6230,0))))</f>
        <v/>
      </c>
      <c r="U1222" s="241"/>
      <c r="V1222" s="275" t="e">
        <f>IF(C1222="",NA(),MATCH($B1222&amp;$C1222,'Smelter Look-up'!$J:$J,0))</f>
        <v>#N/A</v>
      </c>
      <c r="W1222" s="276"/>
      <c r="X1222" s="276">
        <f t="shared" ca="1" si="169"/>
        <v>0</v>
      </c>
      <c r="Y1222" s="276"/>
      <c r="Z1222" s="276"/>
      <c r="AB1222" s="278" t="str">
        <f t="shared" si="170"/>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68"/>
        <v/>
      </c>
      <c r="T1223" s="225" t="str">
        <f ca="1">IF(B1223="","",IF(ISERROR(MATCH($J1223,SorP!$B$1:$B$6230,0)),"",INDIRECT("'SorP'!$A$"&amp;MATCH($J1223,SorP!$B$1:$B$6230,0))))</f>
        <v/>
      </c>
      <c r="U1223" s="241"/>
      <c r="V1223" s="275" t="e">
        <f>IF(C1223="",NA(),MATCH($B1223&amp;$C1223,'Smelter Look-up'!$J:$J,0))</f>
        <v>#N/A</v>
      </c>
      <c r="W1223" s="276"/>
      <c r="X1223" s="276">
        <f t="shared" ca="1" si="169"/>
        <v>0</v>
      </c>
      <c r="Y1223" s="276"/>
      <c r="Z1223" s="276"/>
      <c r="AB1223" s="278" t="str">
        <f t="shared" si="170"/>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68"/>
        <v/>
      </c>
      <c r="T1224" s="225" t="str">
        <f ca="1">IF(B1224="","",IF(ISERROR(MATCH($J1224,SorP!$B$1:$B$6230,0)),"",INDIRECT("'SorP'!$A$"&amp;MATCH($J1224,SorP!$B$1:$B$6230,0))))</f>
        <v/>
      </c>
      <c r="U1224" s="241"/>
      <c r="V1224" s="275" t="e">
        <f>IF(C1224="",NA(),MATCH($B1224&amp;$C1224,'Smelter Look-up'!$J:$J,0))</f>
        <v>#N/A</v>
      </c>
      <c r="W1224" s="276"/>
      <c r="X1224" s="276">
        <f t="shared" ca="1" si="169"/>
        <v>0</v>
      </c>
      <c r="Y1224" s="276"/>
      <c r="Z1224" s="276"/>
      <c r="AB1224" s="278" t="str">
        <f t="shared" si="170"/>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68"/>
        <v/>
      </c>
      <c r="T1225" s="225" t="str">
        <f ca="1">IF(B1225="","",IF(ISERROR(MATCH($J1225,SorP!$B$1:$B$6230,0)),"",INDIRECT("'SorP'!$A$"&amp;MATCH($J1225,SorP!$B$1:$B$6230,0))))</f>
        <v/>
      </c>
      <c r="U1225" s="241"/>
      <c r="V1225" s="275" t="e">
        <f>IF(C1225="",NA(),MATCH($B1225&amp;$C1225,'Smelter Look-up'!$J:$J,0))</f>
        <v>#N/A</v>
      </c>
      <c r="W1225" s="276"/>
      <c r="X1225" s="276">
        <f t="shared" ca="1" si="169"/>
        <v>0</v>
      </c>
      <c r="Y1225" s="276"/>
      <c r="Z1225" s="276"/>
      <c r="AB1225" s="278" t="str">
        <f t="shared" si="170"/>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68"/>
        <v/>
      </c>
      <c r="T1226" s="225" t="str">
        <f ca="1">IF(B1226="","",IF(ISERROR(MATCH($J1226,SorP!$B$1:$B$6230,0)),"",INDIRECT("'SorP'!$A$"&amp;MATCH($J1226,SorP!$B$1:$B$6230,0))))</f>
        <v/>
      </c>
      <c r="U1226" s="241"/>
      <c r="V1226" s="275" t="e">
        <f>IF(C1226="",NA(),MATCH($B1226&amp;$C1226,'Smelter Look-up'!$J:$J,0))</f>
        <v>#N/A</v>
      </c>
      <c r="W1226" s="276"/>
      <c r="X1226" s="276">
        <f t="shared" ca="1" si="169"/>
        <v>0</v>
      </c>
      <c r="Y1226" s="276"/>
      <c r="Z1226" s="276"/>
      <c r="AB1226" s="278" t="str">
        <f t="shared" si="170"/>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68"/>
        <v/>
      </c>
      <c r="T1227" s="225" t="str">
        <f ca="1">IF(B1227="","",IF(ISERROR(MATCH($J1227,SorP!$B$1:$B$6230,0)),"",INDIRECT("'SorP'!$A$"&amp;MATCH($J1227,SorP!$B$1:$B$6230,0))))</f>
        <v/>
      </c>
      <c r="U1227" s="241"/>
      <c r="V1227" s="275" t="e">
        <f>IF(C1227="",NA(),MATCH($B1227&amp;$C1227,'Smelter Look-up'!$J:$J,0))</f>
        <v>#N/A</v>
      </c>
      <c r="W1227" s="276"/>
      <c r="X1227" s="276">
        <f t="shared" ca="1" si="169"/>
        <v>0</v>
      </c>
      <c r="Y1227" s="276"/>
      <c r="Z1227" s="276"/>
      <c r="AB1227" s="278" t="str">
        <f t="shared" si="170"/>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68"/>
        <v/>
      </c>
      <c r="T1228" s="225" t="str">
        <f ca="1">IF(B1228="","",IF(ISERROR(MATCH($J1228,SorP!$B$1:$B$6230,0)),"",INDIRECT("'SorP'!$A$"&amp;MATCH($J1228,SorP!$B$1:$B$6230,0))))</f>
        <v/>
      </c>
      <c r="U1228" s="241"/>
      <c r="V1228" s="275" t="e">
        <f>IF(C1228="",NA(),MATCH($B1228&amp;$C1228,'Smelter Look-up'!$J:$J,0))</f>
        <v>#N/A</v>
      </c>
      <c r="W1228" s="276"/>
      <c r="X1228" s="276">
        <f t="shared" ca="1" si="169"/>
        <v>0</v>
      </c>
      <c r="Y1228" s="276"/>
      <c r="Z1228" s="276"/>
      <c r="AB1228" s="278" t="str">
        <f t="shared" si="170"/>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68"/>
        <v/>
      </c>
      <c r="T1229" s="225" t="str">
        <f ca="1">IF(B1229="","",IF(ISERROR(MATCH($J1229,SorP!$B$1:$B$6230,0)),"",INDIRECT("'SorP'!$A$"&amp;MATCH($J1229,SorP!$B$1:$B$6230,0))))</f>
        <v/>
      </c>
      <c r="U1229" s="241"/>
      <c r="V1229" s="275" t="e">
        <f>IF(C1229="",NA(),MATCH($B1229&amp;$C1229,'Smelter Look-up'!$J:$J,0))</f>
        <v>#N/A</v>
      </c>
      <c r="W1229" s="276"/>
      <c r="X1229" s="276">
        <f t="shared" ca="1" si="169"/>
        <v>0</v>
      </c>
      <c r="Y1229" s="276"/>
      <c r="Z1229" s="276"/>
      <c r="AB1229" s="278" t="str">
        <f t="shared" si="170"/>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68"/>
        <v/>
      </c>
      <c r="T1230" s="225" t="str">
        <f ca="1">IF(B1230="","",IF(ISERROR(MATCH($J1230,SorP!$B$1:$B$6230,0)),"",INDIRECT("'SorP'!$A$"&amp;MATCH($J1230,SorP!$B$1:$B$6230,0))))</f>
        <v/>
      </c>
      <c r="U1230" s="241"/>
      <c r="V1230" s="275" t="e">
        <f>IF(C1230="",NA(),MATCH($B1230&amp;$C1230,'Smelter Look-up'!$J:$J,0))</f>
        <v>#N/A</v>
      </c>
      <c r="W1230" s="276"/>
      <c r="X1230" s="276">
        <f t="shared" ca="1" si="169"/>
        <v>0</v>
      </c>
      <c r="Y1230" s="276"/>
      <c r="Z1230" s="276"/>
      <c r="AB1230" s="278" t="str">
        <f t="shared" si="170"/>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68"/>
        <v/>
      </c>
      <c r="T1231" s="225" t="str">
        <f ca="1">IF(B1231="","",IF(ISERROR(MATCH($J1231,SorP!$B$1:$B$6230,0)),"",INDIRECT("'SorP'!$A$"&amp;MATCH($J1231,SorP!$B$1:$B$6230,0))))</f>
        <v/>
      </c>
      <c r="U1231" s="241"/>
      <c r="V1231" s="275" t="e">
        <f>IF(C1231="",NA(),MATCH($B1231&amp;$C1231,'Smelter Look-up'!$J:$J,0))</f>
        <v>#N/A</v>
      </c>
      <c r="W1231" s="276"/>
      <c r="X1231" s="276">
        <f t="shared" ca="1" si="169"/>
        <v>0</v>
      </c>
      <c r="Y1231" s="276"/>
      <c r="Z1231" s="276"/>
      <c r="AB1231" s="278" t="str">
        <f t="shared" si="170"/>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68"/>
        <v/>
      </c>
      <c r="T1232" s="225" t="str">
        <f ca="1">IF(B1232="","",IF(ISERROR(MATCH($J1232,SorP!$B$1:$B$6230,0)),"",INDIRECT("'SorP'!$A$"&amp;MATCH($J1232,SorP!$B$1:$B$6230,0))))</f>
        <v/>
      </c>
      <c r="U1232" s="241"/>
      <c r="V1232" s="275" t="e">
        <f>IF(C1232="",NA(),MATCH($B1232&amp;$C1232,'Smelter Look-up'!$J:$J,0))</f>
        <v>#N/A</v>
      </c>
      <c r="W1232" s="276"/>
      <c r="X1232" s="276">
        <f t="shared" ca="1" si="169"/>
        <v>0</v>
      </c>
      <c r="Y1232" s="276"/>
      <c r="Z1232" s="276"/>
      <c r="AB1232" s="278" t="str">
        <f t="shared" si="170"/>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68"/>
        <v/>
      </c>
      <c r="T1233" s="225" t="str">
        <f ca="1">IF(B1233="","",IF(ISERROR(MATCH($J1233,SorP!$B$1:$B$6230,0)),"",INDIRECT("'SorP'!$A$"&amp;MATCH($J1233,SorP!$B$1:$B$6230,0))))</f>
        <v/>
      </c>
      <c r="U1233" s="241"/>
      <c r="V1233" s="275" t="e">
        <f>IF(C1233="",NA(),MATCH($B1233&amp;$C1233,'Smelter Look-up'!$J:$J,0))</f>
        <v>#N/A</v>
      </c>
      <c r="W1233" s="276"/>
      <c r="X1233" s="276">
        <f t="shared" ca="1" si="169"/>
        <v>0</v>
      </c>
      <c r="Y1233" s="276"/>
      <c r="Z1233" s="276"/>
      <c r="AB1233" s="278" t="str">
        <f t="shared" si="170"/>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68"/>
        <v/>
      </c>
      <c r="T1234" s="225" t="str">
        <f ca="1">IF(B1234="","",IF(ISERROR(MATCH($J1234,SorP!$B$1:$B$6230,0)),"",INDIRECT("'SorP'!$A$"&amp;MATCH($J1234,SorP!$B$1:$B$6230,0))))</f>
        <v/>
      </c>
      <c r="U1234" s="241"/>
      <c r="V1234" s="275" t="e">
        <f>IF(C1234="",NA(),MATCH($B1234&amp;$C1234,'Smelter Look-up'!$J:$J,0))</f>
        <v>#N/A</v>
      </c>
      <c r="W1234" s="276"/>
      <c r="X1234" s="276">
        <f t="shared" ca="1" si="169"/>
        <v>0</v>
      </c>
      <c r="Y1234" s="276"/>
      <c r="Z1234" s="276"/>
      <c r="AB1234" s="278" t="str">
        <f t="shared" si="170"/>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68"/>
        <v/>
      </c>
      <c r="T1235" s="225" t="str">
        <f ca="1">IF(B1235="","",IF(ISERROR(MATCH($J1235,SorP!$B$1:$B$6230,0)),"",INDIRECT("'SorP'!$A$"&amp;MATCH($J1235,SorP!$B$1:$B$6230,0))))</f>
        <v/>
      </c>
      <c r="U1235" s="241"/>
      <c r="V1235" s="275" t="e">
        <f>IF(C1235="",NA(),MATCH($B1235&amp;$C1235,'Smelter Look-up'!$J:$J,0))</f>
        <v>#N/A</v>
      </c>
      <c r="W1235" s="276"/>
      <c r="X1235" s="276">
        <f t="shared" ca="1" si="169"/>
        <v>0</v>
      </c>
      <c r="Y1235" s="276"/>
      <c r="Z1235" s="276"/>
      <c r="AB1235" s="278" t="str">
        <f t="shared" si="170"/>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68"/>
        <v/>
      </c>
      <c r="T1236" s="225" t="str">
        <f ca="1">IF(B1236="","",IF(ISERROR(MATCH($J1236,SorP!$B$1:$B$6230,0)),"",INDIRECT("'SorP'!$A$"&amp;MATCH($J1236,SorP!$B$1:$B$6230,0))))</f>
        <v/>
      </c>
      <c r="U1236" s="241"/>
      <c r="V1236" s="275" t="e">
        <f>IF(C1236="",NA(),MATCH($B1236&amp;$C1236,'Smelter Look-up'!$J:$J,0))</f>
        <v>#N/A</v>
      </c>
      <c r="W1236" s="276"/>
      <c r="X1236" s="276">
        <f t="shared" ca="1" si="169"/>
        <v>0</v>
      </c>
      <c r="Y1236" s="276"/>
      <c r="Z1236" s="276"/>
      <c r="AB1236" s="278" t="str">
        <f t="shared" si="170"/>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68"/>
        <v/>
      </c>
      <c r="T1237" s="225" t="str">
        <f ca="1">IF(B1237="","",IF(ISERROR(MATCH($J1237,SorP!$B$1:$B$6230,0)),"",INDIRECT("'SorP'!$A$"&amp;MATCH($J1237,SorP!$B$1:$B$6230,0))))</f>
        <v/>
      </c>
      <c r="U1237" s="241"/>
      <c r="V1237" s="275" t="e">
        <f>IF(C1237="",NA(),MATCH($B1237&amp;$C1237,'Smelter Look-up'!$J:$J,0))</f>
        <v>#N/A</v>
      </c>
      <c r="W1237" s="276"/>
      <c r="X1237" s="276">
        <f t="shared" ca="1" si="169"/>
        <v>0</v>
      </c>
      <c r="Y1237" s="276"/>
      <c r="Z1237" s="276"/>
      <c r="AB1237" s="278" t="str">
        <f t="shared" si="170"/>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68"/>
        <v/>
      </c>
      <c r="T1238" s="225" t="str">
        <f ca="1">IF(B1238="","",IF(ISERROR(MATCH($J1238,SorP!$B$1:$B$6230,0)),"",INDIRECT("'SorP'!$A$"&amp;MATCH($J1238,SorP!$B$1:$B$6230,0))))</f>
        <v/>
      </c>
      <c r="U1238" s="241"/>
      <c r="V1238" s="275" t="e">
        <f>IF(C1238="",NA(),MATCH($B1238&amp;$C1238,'Smelter Look-up'!$J:$J,0))</f>
        <v>#N/A</v>
      </c>
      <c r="W1238" s="276"/>
      <c r="X1238" s="276">
        <f t="shared" ca="1" si="169"/>
        <v>0</v>
      </c>
      <c r="Y1238" s="276"/>
      <c r="Z1238" s="276"/>
      <c r="AB1238" s="278" t="str">
        <f t="shared" si="170"/>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68"/>
        <v/>
      </c>
      <c r="T1239" s="225" t="str">
        <f ca="1">IF(B1239="","",IF(ISERROR(MATCH($J1239,SorP!$B$1:$B$6230,0)),"",INDIRECT("'SorP'!$A$"&amp;MATCH($J1239,SorP!$B$1:$B$6230,0))))</f>
        <v/>
      </c>
      <c r="U1239" s="241"/>
      <c r="V1239" s="275" t="e">
        <f>IF(C1239="",NA(),MATCH($B1239&amp;$C1239,'Smelter Look-up'!$J:$J,0))</f>
        <v>#N/A</v>
      </c>
      <c r="W1239" s="276"/>
      <c r="X1239" s="276">
        <f t="shared" ca="1" si="169"/>
        <v>0</v>
      </c>
      <c r="Y1239" s="276"/>
      <c r="Z1239" s="276"/>
      <c r="AB1239" s="278" t="str">
        <f t="shared" si="170"/>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68"/>
        <v/>
      </c>
      <c r="T1240" s="225" t="str">
        <f ca="1">IF(B1240="","",IF(ISERROR(MATCH($J1240,SorP!$B$1:$B$6230,0)),"",INDIRECT("'SorP'!$A$"&amp;MATCH($J1240,SorP!$B$1:$B$6230,0))))</f>
        <v/>
      </c>
      <c r="U1240" s="241"/>
      <c r="V1240" s="275" t="e">
        <f>IF(C1240="",NA(),MATCH($B1240&amp;$C1240,'Smelter Look-up'!$J:$J,0))</f>
        <v>#N/A</v>
      </c>
      <c r="W1240" s="276"/>
      <c r="X1240" s="276">
        <f t="shared" ca="1" si="169"/>
        <v>0</v>
      </c>
      <c r="Y1240" s="276"/>
      <c r="Z1240" s="276"/>
      <c r="AB1240" s="278" t="str">
        <f t="shared" si="170"/>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68"/>
        <v/>
      </c>
      <c r="T1241" s="225" t="str">
        <f ca="1">IF(B1241="","",IF(ISERROR(MATCH($J1241,SorP!$B$1:$B$6230,0)),"",INDIRECT("'SorP'!$A$"&amp;MATCH($J1241,SorP!$B$1:$B$6230,0))))</f>
        <v/>
      </c>
      <c r="U1241" s="241"/>
      <c r="V1241" s="275" t="e">
        <f>IF(C1241="",NA(),MATCH($B1241&amp;$C1241,'Smelter Look-up'!$J:$J,0))</f>
        <v>#N/A</v>
      </c>
      <c r="W1241" s="276"/>
      <c r="X1241" s="276">
        <f t="shared" ca="1" si="169"/>
        <v>0</v>
      </c>
      <c r="Y1241" s="276"/>
      <c r="Z1241" s="276"/>
      <c r="AB1241" s="278" t="str">
        <f t="shared" si="170"/>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68"/>
        <v/>
      </c>
      <c r="T1242" s="225" t="str">
        <f ca="1">IF(B1242="","",IF(ISERROR(MATCH($J1242,SorP!$B$1:$B$6230,0)),"",INDIRECT("'SorP'!$A$"&amp;MATCH($J1242,SorP!$B$1:$B$6230,0))))</f>
        <v/>
      </c>
      <c r="U1242" s="241"/>
      <c r="V1242" s="275" t="e">
        <f>IF(C1242="",NA(),MATCH($B1242&amp;$C1242,'Smelter Look-up'!$J:$J,0))</f>
        <v>#N/A</v>
      </c>
      <c r="W1242" s="276"/>
      <c r="X1242" s="276">
        <f t="shared" ca="1" si="169"/>
        <v>0</v>
      </c>
      <c r="Y1242" s="276"/>
      <c r="Z1242" s="276"/>
      <c r="AB1242" s="278" t="str">
        <f t="shared" si="170"/>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68"/>
        <v/>
      </c>
      <c r="T1243" s="225" t="str">
        <f ca="1">IF(B1243="","",IF(ISERROR(MATCH($J1243,SorP!$B$1:$B$6230,0)),"",INDIRECT("'SorP'!$A$"&amp;MATCH($J1243,SorP!$B$1:$B$6230,0))))</f>
        <v/>
      </c>
      <c r="U1243" s="241"/>
      <c r="V1243" s="275" t="e">
        <f>IF(C1243="",NA(),MATCH($B1243&amp;$C1243,'Smelter Look-up'!$J:$J,0))</f>
        <v>#N/A</v>
      </c>
      <c r="W1243" s="276"/>
      <c r="X1243" s="276">
        <f t="shared" ca="1" si="169"/>
        <v>0</v>
      </c>
      <c r="Y1243" s="276"/>
      <c r="Z1243" s="276"/>
      <c r="AB1243" s="278" t="str">
        <f t="shared" si="170"/>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1">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2">IF(AND(C1244="Smelter not listed",OR(LEN(D1244)=0,LEN(E1244)=0)),1,0)</f>
        <v>0</v>
      </c>
      <c r="Y1244" s="276"/>
      <c r="Z1244" s="276"/>
      <c r="AB1244" s="278" t="str">
        <f t="shared" ref="AB1244:AB1274" si="173">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1"/>
        <v/>
      </c>
      <c r="T1245" s="225" t="str">
        <f ca="1">IF(B1245="","",IF(ISERROR(MATCH($J1245,SorP!$B$1:$B$6230,0)),"",INDIRECT("'SorP'!$A$"&amp;MATCH($J1245,SorP!$B$1:$B$6230,0))))</f>
        <v/>
      </c>
      <c r="U1245" s="241"/>
      <c r="V1245" s="275" t="e">
        <f>IF(C1245="",NA(),MATCH($B1245&amp;$C1245,'Smelter Look-up'!$J:$J,0))</f>
        <v>#N/A</v>
      </c>
      <c r="W1245" s="276"/>
      <c r="X1245" s="276">
        <f t="shared" ca="1" si="172"/>
        <v>0</v>
      </c>
      <c r="Y1245" s="276"/>
      <c r="Z1245" s="276"/>
      <c r="AB1245" s="278" t="str">
        <f t="shared" si="173"/>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1"/>
        <v/>
      </c>
      <c r="T1246" s="225" t="str">
        <f ca="1">IF(B1246="","",IF(ISERROR(MATCH($J1246,SorP!$B$1:$B$6230,0)),"",INDIRECT("'SorP'!$A$"&amp;MATCH($J1246,SorP!$B$1:$B$6230,0))))</f>
        <v/>
      </c>
      <c r="U1246" s="241"/>
      <c r="V1246" s="275" t="e">
        <f>IF(C1246="",NA(),MATCH($B1246&amp;$C1246,'Smelter Look-up'!$J:$J,0))</f>
        <v>#N/A</v>
      </c>
      <c r="W1246" s="276"/>
      <c r="X1246" s="276">
        <f t="shared" ca="1" si="172"/>
        <v>0</v>
      </c>
      <c r="Y1246" s="276"/>
      <c r="Z1246" s="276"/>
      <c r="AB1246" s="278" t="str">
        <f t="shared" si="173"/>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1"/>
        <v/>
      </c>
      <c r="T1247" s="225" t="str">
        <f ca="1">IF(B1247="","",IF(ISERROR(MATCH($J1247,SorP!$B$1:$B$6230,0)),"",INDIRECT("'SorP'!$A$"&amp;MATCH($J1247,SorP!$B$1:$B$6230,0))))</f>
        <v/>
      </c>
      <c r="U1247" s="241"/>
      <c r="V1247" s="275" t="e">
        <f>IF(C1247="",NA(),MATCH($B1247&amp;$C1247,'Smelter Look-up'!$J:$J,0))</f>
        <v>#N/A</v>
      </c>
      <c r="W1247" s="276"/>
      <c r="X1247" s="276">
        <f t="shared" ca="1" si="172"/>
        <v>0</v>
      </c>
      <c r="Y1247" s="276"/>
      <c r="Z1247" s="276"/>
      <c r="AB1247" s="278" t="str">
        <f t="shared" si="173"/>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1"/>
        <v/>
      </c>
      <c r="T1248" s="225" t="str">
        <f ca="1">IF(B1248="","",IF(ISERROR(MATCH($J1248,SorP!$B$1:$B$6230,0)),"",INDIRECT("'SorP'!$A$"&amp;MATCH($J1248,SorP!$B$1:$B$6230,0))))</f>
        <v/>
      </c>
      <c r="U1248" s="241"/>
      <c r="V1248" s="275" t="e">
        <f>IF(C1248="",NA(),MATCH($B1248&amp;$C1248,'Smelter Look-up'!$J:$J,0))</f>
        <v>#N/A</v>
      </c>
      <c r="W1248" s="276"/>
      <c r="X1248" s="276">
        <f t="shared" ca="1" si="172"/>
        <v>0</v>
      </c>
      <c r="Y1248" s="276"/>
      <c r="Z1248" s="276"/>
      <c r="AB1248" s="278" t="str">
        <f t="shared" si="173"/>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1"/>
        <v/>
      </c>
      <c r="T1249" s="225" t="str">
        <f ca="1">IF(B1249="","",IF(ISERROR(MATCH($J1249,SorP!$B$1:$B$6230,0)),"",INDIRECT("'SorP'!$A$"&amp;MATCH($J1249,SorP!$B$1:$B$6230,0))))</f>
        <v/>
      </c>
      <c r="U1249" s="241"/>
      <c r="V1249" s="275" t="e">
        <f>IF(C1249="",NA(),MATCH($B1249&amp;$C1249,'Smelter Look-up'!$J:$J,0))</f>
        <v>#N/A</v>
      </c>
      <c r="W1249" s="276"/>
      <c r="X1249" s="276">
        <f t="shared" ca="1" si="172"/>
        <v>0</v>
      </c>
      <c r="Y1249" s="276"/>
      <c r="Z1249" s="276"/>
      <c r="AB1249" s="278" t="str">
        <f t="shared" si="173"/>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1"/>
        <v/>
      </c>
      <c r="T1250" s="225" t="str">
        <f ca="1">IF(B1250="","",IF(ISERROR(MATCH($J1250,SorP!$B$1:$B$6230,0)),"",INDIRECT("'SorP'!$A$"&amp;MATCH($J1250,SorP!$B$1:$B$6230,0))))</f>
        <v/>
      </c>
      <c r="U1250" s="241"/>
      <c r="V1250" s="275" t="e">
        <f>IF(C1250="",NA(),MATCH($B1250&amp;$C1250,'Smelter Look-up'!$J:$J,0))</f>
        <v>#N/A</v>
      </c>
      <c r="W1250" s="276"/>
      <c r="X1250" s="276">
        <f t="shared" ca="1" si="172"/>
        <v>0</v>
      </c>
      <c r="Y1250" s="276"/>
      <c r="Z1250" s="276"/>
      <c r="AB1250" s="278" t="str">
        <f t="shared" si="173"/>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1"/>
        <v/>
      </c>
      <c r="T1251" s="225" t="str">
        <f ca="1">IF(B1251="","",IF(ISERROR(MATCH($J1251,SorP!$B$1:$B$6230,0)),"",INDIRECT("'SorP'!$A$"&amp;MATCH($J1251,SorP!$B$1:$B$6230,0))))</f>
        <v/>
      </c>
      <c r="U1251" s="241"/>
      <c r="V1251" s="275" t="e">
        <f>IF(C1251="",NA(),MATCH($B1251&amp;$C1251,'Smelter Look-up'!$J:$J,0))</f>
        <v>#N/A</v>
      </c>
      <c r="W1251" s="276"/>
      <c r="X1251" s="276">
        <f t="shared" ca="1" si="172"/>
        <v>0</v>
      </c>
      <c r="Y1251" s="276"/>
      <c r="Z1251" s="276"/>
      <c r="AB1251" s="278" t="str">
        <f t="shared" si="173"/>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1"/>
        <v/>
      </c>
      <c r="T1252" s="225" t="str">
        <f ca="1">IF(B1252="","",IF(ISERROR(MATCH($J1252,SorP!$B$1:$B$6230,0)),"",INDIRECT("'SorP'!$A$"&amp;MATCH($J1252,SorP!$B$1:$B$6230,0))))</f>
        <v/>
      </c>
      <c r="U1252" s="241"/>
      <c r="V1252" s="275" t="e">
        <f>IF(C1252="",NA(),MATCH($B1252&amp;$C1252,'Smelter Look-up'!$J:$J,0))</f>
        <v>#N/A</v>
      </c>
      <c r="W1252" s="276"/>
      <c r="X1252" s="276">
        <f t="shared" ca="1" si="172"/>
        <v>0</v>
      </c>
      <c r="Y1252" s="276"/>
      <c r="Z1252" s="276"/>
      <c r="AB1252" s="278" t="str">
        <f t="shared" si="173"/>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1"/>
        <v/>
      </c>
      <c r="T1253" s="225" t="str">
        <f ca="1">IF(B1253="","",IF(ISERROR(MATCH($J1253,SorP!$B$1:$B$6230,0)),"",INDIRECT("'SorP'!$A$"&amp;MATCH($J1253,SorP!$B$1:$B$6230,0))))</f>
        <v/>
      </c>
      <c r="U1253" s="241"/>
      <c r="V1253" s="275" t="e">
        <f>IF(C1253="",NA(),MATCH($B1253&amp;$C1253,'Smelter Look-up'!$J:$J,0))</f>
        <v>#N/A</v>
      </c>
      <c r="W1253" s="276"/>
      <c r="X1253" s="276">
        <f t="shared" ca="1" si="172"/>
        <v>0</v>
      </c>
      <c r="Y1253" s="276"/>
      <c r="Z1253" s="276"/>
      <c r="AB1253" s="278" t="str">
        <f t="shared" si="173"/>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1"/>
        <v/>
      </c>
      <c r="T1254" s="225" t="str">
        <f ca="1">IF(B1254="","",IF(ISERROR(MATCH($J1254,SorP!$B$1:$B$6230,0)),"",INDIRECT("'SorP'!$A$"&amp;MATCH($J1254,SorP!$B$1:$B$6230,0))))</f>
        <v/>
      </c>
      <c r="U1254" s="241"/>
      <c r="V1254" s="275" t="e">
        <f>IF(C1254="",NA(),MATCH($B1254&amp;$C1254,'Smelter Look-up'!$J:$J,0))</f>
        <v>#N/A</v>
      </c>
      <c r="W1254" s="276"/>
      <c r="X1254" s="276">
        <f t="shared" ca="1" si="172"/>
        <v>0</v>
      </c>
      <c r="Y1254" s="276"/>
      <c r="Z1254" s="276"/>
      <c r="AB1254" s="278" t="str">
        <f t="shared" si="173"/>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1"/>
        <v/>
      </c>
      <c r="T1255" s="225" t="str">
        <f ca="1">IF(B1255="","",IF(ISERROR(MATCH($J1255,SorP!$B$1:$B$6230,0)),"",INDIRECT("'SorP'!$A$"&amp;MATCH($J1255,SorP!$B$1:$B$6230,0))))</f>
        <v/>
      </c>
      <c r="U1255" s="241"/>
      <c r="V1255" s="275" t="e">
        <f>IF(C1255="",NA(),MATCH($B1255&amp;$C1255,'Smelter Look-up'!$J:$J,0))</f>
        <v>#N/A</v>
      </c>
      <c r="W1255" s="276"/>
      <c r="X1255" s="276">
        <f t="shared" ca="1" si="172"/>
        <v>0</v>
      </c>
      <c r="Y1255" s="276"/>
      <c r="Z1255" s="276"/>
      <c r="AB1255" s="278" t="str">
        <f t="shared" si="173"/>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1"/>
        <v/>
      </c>
      <c r="T1256" s="225" t="str">
        <f ca="1">IF(B1256="","",IF(ISERROR(MATCH($J1256,SorP!$B$1:$B$6230,0)),"",INDIRECT("'SorP'!$A$"&amp;MATCH($J1256,SorP!$B$1:$B$6230,0))))</f>
        <v/>
      </c>
      <c r="U1256" s="241"/>
      <c r="V1256" s="275" t="e">
        <f>IF(C1256="",NA(),MATCH($B1256&amp;$C1256,'Smelter Look-up'!$J:$J,0))</f>
        <v>#N/A</v>
      </c>
      <c r="W1256" s="276"/>
      <c r="X1256" s="276">
        <f t="shared" ca="1" si="172"/>
        <v>0</v>
      </c>
      <c r="Y1256" s="276"/>
      <c r="Z1256" s="276"/>
      <c r="AB1256" s="278" t="str">
        <f t="shared" si="173"/>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1"/>
        <v/>
      </c>
      <c r="T1257" s="225" t="str">
        <f ca="1">IF(B1257="","",IF(ISERROR(MATCH($J1257,SorP!$B$1:$B$6230,0)),"",INDIRECT("'SorP'!$A$"&amp;MATCH($J1257,SorP!$B$1:$B$6230,0))))</f>
        <v/>
      </c>
      <c r="U1257" s="241"/>
      <c r="V1257" s="275" t="e">
        <f>IF(C1257="",NA(),MATCH($B1257&amp;$C1257,'Smelter Look-up'!$J:$J,0))</f>
        <v>#N/A</v>
      </c>
      <c r="W1257" s="276"/>
      <c r="X1257" s="276">
        <f t="shared" ca="1" si="172"/>
        <v>0</v>
      </c>
      <c r="Y1257" s="276"/>
      <c r="Z1257" s="276"/>
      <c r="AB1257" s="278" t="str">
        <f t="shared" si="173"/>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1"/>
        <v/>
      </c>
      <c r="T1258" s="225" t="str">
        <f ca="1">IF(B1258="","",IF(ISERROR(MATCH($J1258,SorP!$B$1:$B$6230,0)),"",INDIRECT("'SorP'!$A$"&amp;MATCH($J1258,SorP!$B$1:$B$6230,0))))</f>
        <v/>
      </c>
      <c r="U1258" s="241"/>
      <c r="V1258" s="275" t="e">
        <f>IF(C1258="",NA(),MATCH($B1258&amp;$C1258,'Smelter Look-up'!$J:$J,0))</f>
        <v>#N/A</v>
      </c>
      <c r="W1258" s="276"/>
      <c r="X1258" s="276">
        <f t="shared" ca="1" si="172"/>
        <v>0</v>
      </c>
      <c r="Y1258" s="276"/>
      <c r="Z1258" s="276"/>
      <c r="AB1258" s="278" t="str">
        <f t="shared" si="173"/>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1"/>
        <v/>
      </c>
      <c r="T1259" s="225" t="str">
        <f ca="1">IF(B1259="","",IF(ISERROR(MATCH($J1259,SorP!$B$1:$B$6230,0)),"",INDIRECT("'SorP'!$A$"&amp;MATCH($J1259,SorP!$B$1:$B$6230,0))))</f>
        <v/>
      </c>
      <c r="U1259" s="241"/>
      <c r="V1259" s="275" t="e">
        <f>IF(C1259="",NA(),MATCH($B1259&amp;$C1259,'Smelter Look-up'!$J:$J,0))</f>
        <v>#N/A</v>
      </c>
      <c r="W1259" s="276"/>
      <c r="X1259" s="276">
        <f t="shared" ca="1" si="172"/>
        <v>0</v>
      </c>
      <c r="Y1259" s="276"/>
      <c r="Z1259" s="276"/>
      <c r="AB1259" s="278" t="str">
        <f t="shared" si="173"/>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1"/>
        <v/>
      </c>
      <c r="T1260" s="225" t="str">
        <f ca="1">IF(B1260="","",IF(ISERROR(MATCH($J1260,SorP!$B$1:$B$6230,0)),"",INDIRECT("'SorP'!$A$"&amp;MATCH($J1260,SorP!$B$1:$B$6230,0))))</f>
        <v/>
      </c>
      <c r="U1260" s="241"/>
      <c r="V1260" s="275" t="e">
        <f>IF(C1260="",NA(),MATCH($B1260&amp;$C1260,'Smelter Look-up'!$J:$J,0))</f>
        <v>#N/A</v>
      </c>
      <c r="W1260" s="276"/>
      <c r="X1260" s="276">
        <f t="shared" ca="1" si="172"/>
        <v>0</v>
      </c>
      <c r="Y1260" s="276"/>
      <c r="Z1260" s="276"/>
      <c r="AB1260" s="278" t="str">
        <f t="shared" si="173"/>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1"/>
        <v/>
      </c>
      <c r="T1261" s="225" t="str">
        <f ca="1">IF(B1261="","",IF(ISERROR(MATCH($J1261,SorP!$B$1:$B$6230,0)),"",INDIRECT("'SorP'!$A$"&amp;MATCH($J1261,SorP!$B$1:$B$6230,0))))</f>
        <v/>
      </c>
      <c r="U1261" s="241"/>
      <c r="V1261" s="275" t="e">
        <f>IF(C1261="",NA(),MATCH($B1261&amp;$C1261,'Smelter Look-up'!$J:$J,0))</f>
        <v>#N/A</v>
      </c>
      <c r="W1261" s="276"/>
      <c r="X1261" s="276">
        <f t="shared" ca="1" si="172"/>
        <v>0</v>
      </c>
      <c r="Y1261" s="276"/>
      <c r="Z1261" s="276"/>
      <c r="AB1261" s="278" t="str">
        <f t="shared" si="173"/>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1"/>
        <v/>
      </c>
      <c r="T1262" s="225" t="str">
        <f ca="1">IF(B1262="","",IF(ISERROR(MATCH($J1262,SorP!$B$1:$B$6230,0)),"",INDIRECT("'SorP'!$A$"&amp;MATCH($J1262,SorP!$B$1:$B$6230,0))))</f>
        <v/>
      </c>
      <c r="U1262" s="241"/>
      <c r="V1262" s="275" t="e">
        <f>IF(C1262="",NA(),MATCH($B1262&amp;$C1262,'Smelter Look-up'!$J:$J,0))</f>
        <v>#N/A</v>
      </c>
      <c r="W1262" s="276"/>
      <c r="X1262" s="276">
        <f t="shared" ca="1" si="172"/>
        <v>0</v>
      </c>
      <c r="Y1262" s="276"/>
      <c r="Z1262" s="276"/>
      <c r="AB1262" s="278" t="str">
        <f t="shared" si="173"/>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1"/>
        <v/>
      </c>
      <c r="T1263" s="225" t="str">
        <f ca="1">IF(B1263="","",IF(ISERROR(MATCH($J1263,SorP!$B$1:$B$6230,0)),"",INDIRECT("'SorP'!$A$"&amp;MATCH($J1263,SorP!$B$1:$B$6230,0))))</f>
        <v/>
      </c>
      <c r="U1263" s="241"/>
      <c r="V1263" s="275" t="e">
        <f>IF(C1263="",NA(),MATCH($B1263&amp;$C1263,'Smelter Look-up'!$J:$J,0))</f>
        <v>#N/A</v>
      </c>
      <c r="W1263" s="276"/>
      <c r="X1263" s="276">
        <f t="shared" ca="1" si="172"/>
        <v>0</v>
      </c>
      <c r="Y1263" s="276"/>
      <c r="Z1263" s="276"/>
      <c r="AB1263" s="278" t="str">
        <f t="shared" si="173"/>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1"/>
        <v/>
      </c>
      <c r="T1264" s="225" t="str">
        <f ca="1">IF(B1264="","",IF(ISERROR(MATCH($J1264,SorP!$B$1:$B$6230,0)),"",INDIRECT("'SorP'!$A$"&amp;MATCH($J1264,SorP!$B$1:$B$6230,0))))</f>
        <v/>
      </c>
      <c r="U1264" s="241"/>
      <c r="V1264" s="275" t="e">
        <f>IF(C1264="",NA(),MATCH($B1264&amp;$C1264,'Smelter Look-up'!$J:$J,0))</f>
        <v>#N/A</v>
      </c>
      <c r="W1264" s="276"/>
      <c r="X1264" s="276">
        <f t="shared" ca="1" si="172"/>
        <v>0</v>
      </c>
      <c r="Y1264" s="276"/>
      <c r="Z1264" s="276"/>
      <c r="AB1264" s="278" t="str">
        <f t="shared" si="173"/>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1"/>
        <v/>
      </c>
      <c r="T1265" s="225" t="str">
        <f ca="1">IF(B1265="","",IF(ISERROR(MATCH($J1265,SorP!$B$1:$B$6230,0)),"",INDIRECT("'SorP'!$A$"&amp;MATCH($J1265,SorP!$B$1:$B$6230,0))))</f>
        <v/>
      </c>
      <c r="U1265" s="241"/>
      <c r="V1265" s="275" t="e">
        <f>IF(C1265="",NA(),MATCH($B1265&amp;$C1265,'Smelter Look-up'!$J:$J,0))</f>
        <v>#N/A</v>
      </c>
      <c r="W1265" s="276"/>
      <c r="X1265" s="276">
        <f t="shared" ca="1" si="172"/>
        <v>0</v>
      </c>
      <c r="Y1265" s="276"/>
      <c r="Z1265" s="276"/>
      <c r="AB1265" s="278" t="str">
        <f t="shared" si="173"/>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1"/>
        <v/>
      </c>
      <c r="T1266" s="225" t="str">
        <f ca="1">IF(B1266="","",IF(ISERROR(MATCH($J1266,SorP!$B$1:$B$6230,0)),"",INDIRECT("'SorP'!$A$"&amp;MATCH($J1266,SorP!$B$1:$B$6230,0))))</f>
        <v/>
      </c>
      <c r="U1266" s="241"/>
      <c r="V1266" s="275" t="e">
        <f>IF(C1266="",NA(),MATCH($B1266&amp;$C1266,'Smelter Look-up'!$J:$J,0))</f>
        <v>#N/A</v>
      </c>
      <c r="W1266" s="276"/>
      <c r="X1266" s="276">
        <f t="shared" ca="1" si="172"/>
        <v>0</v>
      </c>
      <c r="Y1266" s="276"/>
      <c r="Z1266" s="276"/>
      <c r="AB1266" s="278" t="str">
        <f t="shared" si="173"/>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1"/>
        <v/>
      </c>
      <c r="T1267" s="225" t="str">
        <f ca="1">IF(B1267="","",IF(ISERROR(MATCH($J1267,SorP!$B$1:$B$6230,0)),"",INDIRECT("'SorP'!$A$"&amp;MATCH($J1267,SorP!$B$1:$B$6230,0))))</f>
        <v/>
      </c>
      <c r="U1267" s="241"/>
      <c r="V1267" s="275" t="e">
        <f>IF(C1267="",NA(),MATCH($B1267&amp;$C1267,'Smelter Look-up'!$J:$J,0))</f>
        <v>#N/A</v>
      </c>
      <c r="W1267" s="276"/>
      <c r="X1267" s="276">
        <f t="shared" ca="1" si="172"/>
        <v>0</v>
      </c>
      <c r="Y1267" s="276"/>
      <c r="Z1267" s="276"/>
      <c r="AB1267" s="278" t="str">
        <f t="shared" si="173"/>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1"/>
        <v/>
      </c>
      <c r="T1268" s="225" t="str">
        <f ca="1">IF(B1268="","",IF(ISERROR(MATCH($J1268,SorP!$B$1:$B$6230,0)),"",INDIRECT("'SorP'!$A$"&amp;MATCH($J1268,SorP!$B$1:$B$6230,0))))</f>
        <v/>
      </c>
      <c r="U1268" s="241"/>
      <c r="V1268" s="275" t="e">
        <f>IF(C1268="",NA(),MATCH($B1268&amp;$C1268,'Smelter Look-up'!$J:$J,0))</f>
        <v>#N/A</v>
      </c>
      <c r="W1268" s="276"/>
      <c r="X1268" s="276">
        <f t="shared" ca="1" si="172"/>
        <v>0</v>
      </c>
      <c r="Y1268" s="276"/>
      <c r="Z1268" s="276"/>
      <c r="AB1268" s="278" t="str">
        <f t="shared" si="173"/>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1"/>
        <v/>
      </c>
      <c r="T1269" s="225" t="str">
        <f ca="1">IF(B1269="","",IF(ISERROR(MATCH($J1269,SorP!$B$1:$B$6230,0)),"",INDIRECT("'SorP'!$A$"&amp;MATCH($J1269,SorP!$B$1:$B$6230,0))))</f>
        <v/>
      </c>
      <c r="U1269" s="241"/>
      <c r="V1269" s="275" t="e">
        <f>IF(C1269="",NA(),MATCH($B1269&amp;$C1269,'Smelter Look-up'!$J:$J,0))</f>
        <v>#N/A</v>
      </c>
      <c r="W1269" s="276"/>
      <c r="X1269" s="276">
        <f t="shared" ca="1" si="172"/>
        <v>0</v>
      </c>
      <c r="Y1269" s="276"/>
      <c r="Z1269" s="276"/>
      <c r="AB1269" s="278" t="str">
        <f t="shared" si="173"/>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1"/>
        <v/>
      </c>
      <c r="T1270" s="225" t="str">
        <f ca="1">IF(B1270="","",IF(ISERROR(MATCH($J1270,SorP!$B$1:$B$6230,0)),"",INDIRECT("'SorP'!$A$"&amp;MATCH($J1270,SorP!$B$1:$B$6230,0))))</f>
        <v/>
      </c>
      <c r="U1270" s="241"/>
      <c r="V1270" s="275" t="e">
        <f>IF(C1270="",NA(),MATCH($B1270&amp;$C1270,'Smelter Look-up'!$J:$J,0))</f>
        <v>#N/A</v>
      </c>
      <c r="W1270" s="276"/>
      <c r="X1270" s="276">
        <f t="shared" ca="1" si="172"/>
        <v>0</v>
      </c>
      <c r="Y1270" s="276"/>
      <c r="Z1270" s="276"/>
      <c r="AB1270" s="278" t="str">
        <f t="shared" si="173"/>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1"/>
        <v/>
      </c>
      <c r="T1271" s="225" t="str">
        <f ca="1">IF(B1271="","",IF(ISERROR(MATCH($J1271,SorP!$B$1:$B$6230,0)),"",INDIRECT("'SorP'!$A$"&amp;MATCH($J1271,SorP!$B$1:$B$6230,0))))</f>
        <v/>
      </c>
      <c r="U1271" s="241"/>
      <c r="V1271" s="275" t="e">
        <f>IF(C1271="",NA(),MATCH($B1271&amp;$C1271,'Smelter Look-up'!$J:$J,0))</f>
        <v>#N/A</v>
      </c>
      <c r="W1271" s="276"/>
      <c r="X1271" s="276">
        <f t="shared" ca="1" si="172"/>
        <v>0</v>
      </c>
      <c r="Y1271" s="276"/>
      <c r="Z1271" s="276"/>
      <c r="AB1271" s="278" t="str">
        <f t="shared" si="173"/>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1"/>
        <v/>
      </c>
      <c r="T1272" s="225" t="str">
        <f ca="1">IF(B1272="","",IF(ISERROR(MATCH($J1272,SorP!$B$1:$B$6230,0)),"",INDIRECT("'SorP'!$A$"&amp;MATCH($J1272,SorP!$B$1:$B$6230,0))))</f>
        <v/>
      </c>
      <c r="U1272" s="241"/>
      <c r="V1272" s="275" t="e">
        <f>IF(C1272="",NA(),MATCH($B1272&amp;$C1272,'Smelter Look-up'!$J:$J,0))</f>
        <v>#N/A</v>
      </c>
      <c r="W1272" s="276"/>
      <c r="X1272" s="276">
        <f t="shared" ca="1" si="172"/>
        <v>0</v>
      </c>
      <c r="Y1272" s="276"/>
      <c r="Z1272" s="276"/>
      <c r="AB1272" s="278" t="str">
        <f t="shared" si="173"/>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1"/>
        <v/>
      </c>
      <c r="T1273" s="225" t="str">
        <f ca="1">IF(B1273="","",IF(ISERROR(MATCH($J1273,SorP!$B$1:$B$6230,0)),"",INDIRECT("'SorP'!$A$"&amp;MATCH($J1273,SorP!$B$1:$B$6230,0))))</f>
        <v/>
      </c>
      <c r="U1273" s="241"/>
      <c r="V1273" s="275" t="e">
        <f>IF(C1273="",NA(),MATCH($B1273&amp;$C1273,'Smelter Look-up'!$J:$J,0))</f>
        <v>#N/A</v>
      </c>
      <c r="W1273" s="276"/>
      <c r="X1273" s="276">
        <f t="shared" ca="1" si="172"/>
        <v>0</v>
      </c>
      <c r="Y1273" s="276"/>
      <c r="Z1273" s="276"/>
      <c r="AB1273" s="278" t="str">
        <f t="shared" si="173"/>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1"/>
        <v/>
      </c>
      <c r="T1274" s="225" t="str">
        <f ca="1">IF(B1274="","",IF(ISERROR(MATCH($J1274,SorP!$B$1:$B$6230,0)),"",INDIRECT("'SorP'!$A$"&amp;MATCH($J1274,SorP!$B$1:$B$6230,0))))</f>
        <v/>
      </c>
      <c r="U1274" s="241"/>
      <c r="V1274" s="275" t="e">
        <f>IF(C1274="",NA(),MATCH($B1274&amp;$C1274,'Smelter Look-up'!$J:$J,0))</f>
        <v>#N/A</v>
      </c>
      <c r="W1274" s="276"/>
      <c r="X1274" s="276">
        <f t="shared" ca="1" si="172"/>
        <v>0</v>
      </c>
      <c r="Y1274" s="276"/>
      <c r="Z1274" s="276"/>
      <c r="AB1274" s="278" t="str">
        <f t="shared" si="173"/>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74">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75">IF(AND(C1275="Smelter not listed",OR(LEN(D1275)=0,LEN(E1275)=0)),1,0)</f>
        <v>0</v>
      </c>
      <c r="Y1275" s="276"/>
      <c r="Z1275" s="276"/>
      <c r="AB1275" s="278" t="str">
        <f t="shared" ref="AB1275" si="176">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77">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78">IF(AND(C1276="Smelter not listed",OR(LEN(D1276)=0,LEN(E1276)=0)),1,0)</f>
        <v>0</v>
      </c>
      <c r="Y1276" s="276"/>
      <c r="Z1276" s="276"/>
      <c r="AB1276" s="278" t="str">
        <f t="shared" ref="AB1276:AB1307" si="179">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77"/>
        <v/>
      </c>
      <c r="T1277" s="225" t="str">
        <f ca="1">IF(B1277="","",IF(ISERROR(MATCH($J1277,SorP!$B$1:$B$6230,0)),"",INDIRECT("'SorP'!$A$"&amp;MATCH($J1277,SorP!$B$1:$B$6230,0))))</f>
        <v/>
      </c>
      <c r="U1277" s="241"/>
      <c r="V1277" s="275" t="e">
        <f>IF(C1277="",NA(),MATCH($B1277&amp;$C1277,'Smelter Look-up'!$J:$J,0))</f>
        <v>#N/A</v>
      </c>
      <c r="W1277" s="276"/>
      <c r="X1277" s="276">
        <f t="shared" ca="1" si="178"/>
        <v>0</v>
      </c>
      <c r="Y1277" s="276"/>
      <c r="Z1277" s="276"/>
      <c r="AB1277" s="278" t="str">
        <f t="shared" si="179"/>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77"/>
        <v/>
      </c>
      <c r="T1278" s="225" t="str">
        <f ca="1">IF(B1278="","",IF(ISERROR(MATCH($J1278,SorP!$B$1:$B$6230,0)),"",INDIRECT("'SorP'!$A$"&amp;MATCH($J1278,SorP!$B$1:$B$6230,0))))</f>
        <v/>
      </c>
      <c r="U1278" s="241"/>
      <c r="V1278" s="275" t="e">
        <f>IF(C1278="",NA(),MATCH($B1278&amp;$C1278,'Smelter Look-up'!$J:$J,0))</f>
        <v>#N/A</v>
      </c>
      <c r="W1278" s="276"/>
      <c r="X1278" s="276">
        <f t="shared" ca="1" si="178"/>
        <v>0</v>
      </c>
      <c r="Y1278" s="276"/>
      <c r="Z1278" s="276"/>
      <c r="AB1278" s="278" t="str">
        <f t="shared" si="179"/>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77"/>
        <v/>
      </c>
      <c r="T1279" s="225" t="str">
        <f ca="1">IF(B1279="","",IF(ISERROR(MATCH($J1279,SorP!$B$1:$B$6230,0)),"",INDIRECT("'SorP'!$A$"&amp;MATCH($J1279,SorP!$B$1:$B$6230,0))))</f>
        <v/>
      </c>
      <c r="U1279" s="241"/>
      <c r="V1279" s="275" t="e">
        <f>IF(C1279="",NA(),MATCH($B1279&amp;$C1279,'Smelter Look-up'!$J:$J,0))</f>
        <v>#N/A</v>
      </c>
      <c r="W1279" s="276"/>
      <c r="X1279" s="276">
        <f t="shared" ca="1" si="178"/>
        <v>0</v>
      </c>
      <c r="Y1279" s="276"/>
      <c r="Z1279" s="276"/>
      <c r="AB1279" s="278" t="str">
        <f t="shared" si="179"/>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77"/>
        <v/>
      </c>
      <c r="T1280" s="225" t="str">
        <f ca="1">IF(B1280="","",IF(ISERROR(MATCH($J1280,SorP!$B$1:$B$6230,0)),"",INDIRECT("'SorP'!$A$"&amp;MATCH($J1280,SorP!$B$1:$B$6230,0))))</f>
        <v/>
      </c>
      <c r="U1280" s="241"/>
      <c r="V1280" s="275" t="e">
        <f>IF(C1280="",NA(),MATCH($B1280&amp;$C1280,'Smelter Look-up'!$J:$J,0))</f>
        <v>#N/A</v>
      </c>
      <c r="W1280" s="276"/>
      <c r="X1280" s="276">
        <f t="shared" ca="1" si="178"/>
        <v>0</v>
      </c>
      <c r="Y1280" s="276"/>
      <c r="Z1280" s="276"/>
      <c r="AB1280" s="278" t="str">
        <f t="shared" si="179"/>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77"/>
        <v/>
      </c>
      <c r="T1281" s="225" t="str">
        <f ca="1">IF(B1281="","",IF(ISERROR(MATCH($J1281,SorP!$B$1:$B$6230,0)),"",INDIRECT("'SorP'!$A$"&amp;MATCH($J1281,SorP!$B$1:$B$6230,0))))</f>
        <v/>
      </c>
      <c r="U1281" s="241"/>
      <c r="V1281" s="275" t="e">
        <f>IF(C1281="",NA(),MATCH($B1281&amp;$C1281,'Smelter Look-up'!$J:$J,0))</f>
        <v>#N/A</v>
      </c>
      <c r="W1281" s="276"/>
      <c r="X1281" s="276">
        <f t="shared" ca="1" si="178"/>
        <v>0</v>
      </c>
      <c r="Y1281" s="276"/>
      <c r="Z1281" s="276"/>
      <c r="AB1281" s="278" t="str">
        <f t="shared" si="179"/>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77"/>
        <v/>
      </c>
      <c r="T1282" s="225" t="str">
        <f ca="1">IF(B1282="","",IF(ISERROR(MATCH($J1282,SorP!$B$1:$B$6230,0)),"",INDIRECT("'SorP'!$A$"&amp;MATCH($J1282,SorP!$B$1:$B$6230,0))))</f>
        <v/>
      </c>
      <c r="U1282" s="241"/>
      <c r="V1282" s="275" t="e">
        <f>IF(C1282="",NA(),MATCH($B1282&amp;$C1282,'Smelter Look-up'!$J:$J,0))</f>
        <v>#N/A</v>
      </c>
      <c r="W1282" s="276"/>
      <c r="X1282" s="276">
        <f t="shared" ca="1" si="178"/>
        <v>0</v>
      </c>
      <c r="Y1282" s="276"/>
      <c r="Z1282" s="276"/>
      <c r="AB1282" s="278" t="str">
        <f t="shared" si="179"/>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77"/>
        <v/>
      </c>
      <c r="T1283" s="225" t="str">
        <f ca="1">IF(B1283="","",IF(ISERROR(MATCH($J1283,SorP!$B$1:$B$6230,0)),"",INDIRECT("'SorP'!$A$"&amp;MATCH($J1283,SorP!$B$1:$B$6230,0))))</f>
        <v/>
      </c>
      <c r="U1283" s="241"/>
      <c r="V1283" s="275" t="e">
        <f>IF(C1283="",NA(),MATCH($B1283&amp;$C1283,'Smelter Look-up'!$J:$J,0))</f>
        <v>#N/A</v>
      </c>
      <c r="W1283" s="276"/>
      <c r="X1283" s="276">
        <f t="shared" ca="1" si="178"/>
        <v>0</v>
      </c>
      <c r="Y1283" s="276"/>
      <c r="Z1283" s="276"/>
      <c r="AB1283" s="278" t="str">
        <f t="shared" si="179"/>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77"/>
        <v/>
      </c>
      <c r="T1284" s="225" t="str">
        <f ca="1">IF(B1284="","",IF(ISERROR(MATCH($J1284,SorP!$B$1:$B$6230,0)),"",INDIRECT("'SorP'!$A$"&amp;MATCH($J1284,SorP!$B$1:$B$6230,0))))</f>
        <v/>
      </c>
      <c r="U1284" s="241"/>
      <c r="V1284" s="275" t="e">
        <f>IF(C1284="",NA(),MATCH($B1284&amp;$C1284,'Smelter Look-up'!$J:$J,0))</f>
        <v>#N/A</v>
      </c>
      <c r="W1284" s="276"/>
      <c r="X1284" s="276">
        <f t="shared" ca="1" si="178"/>
        <v>0</v>
      </c>
      <c r="Y1284" s="276"/>
      <c r="Z1284" s="276"/>
      <c r="AB1284" s="278" t="str">
        <f t="shared" si="179"/>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77"/>
        <v/>
      </c>
      <c r="T1285" s="225" t="str">
        <f ca="1">IF(B1285="","",IF(ISERROR(MATCH($J1285,SorP!$B$1:$B$6230,0)),"",INDIRECT("'SorP'!$A$"&amp;MATCH($J1285,SorP!$B$1:$B$6230,0))))</f>
        <v/>
      </c>
      <c r="U1285" s="241"/>
      <c r="V1285" s="275" t="e">
        <f>IF(C1285="",NA(),MATCH($B1285&amp;$C1285,'Smelter Look-up'!$J:$J,0))</f>
        <v>#N/A</v>
      </c>
      <c r="W1285" s="276"/>
      <c r="X1285" s="276">
        <f t="shared" ca="1" si="178"/>
        <v>0</v>
      </c>
      <c r="Y1285" s="276"/>
      <c r="Z1285" s="276"/>
      <c r="AB1285" s="278" t="str">
        <f t="shared" si="179"/>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77"/>
        <v/>
      </c>
      <c r="T1286" s="225" t="str">
        <f ca="1">IF(B1286="","",IF(ISERROR(MATCH($J1286,SorP!$B$1:$B$6230,0)),"",INDIRECT("'SorP'!$A$"&amp;MATCH($J1286,SorP!$B$1:$B$6230,0))))</f>
        <v/>
      </c>
      <c r="U1286" s="241"/>
      <c r="V1286" s="275" t="e">
        <f>IF(C1286="",NA(),MATCH($B1286&amp;$C1286,'Smelter Look-up'!$J:$J,0))</f>
        <v>#N/A</v>
      </c>
      <c r="W1286" s="276"/>
      <c r="X1286" s="276">
        <f t="shared" ca="1" si="178"/>
        <v>0</v>
      </c>
      <c r="Y1286" s="276"/>
      <c r="Z1286" s="276"/>
      <c r="AB1286" s="278" t="str">
        <f t="shared" si="179"/>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77"/>
        <v/>
      </c>
      <c r="T1287" s="225" t="str">
        <f ca="1">IF(B1287="","",IF(ISERROR(MATCH($J1287,SorP!$B$1:$B$6230,0)),"",INDIRECT("'SorP'!$A$"&amp;MATCH($J1287,SorP!$B$1:$B$6230,0))))</f>
        <v/>
      </c>
      <c r="U1287" s="241"/>
      <c r="V1287" s="275" t="e">
        <f>IF(C1287="",NA(),MATCH($B1287&amp;$C1287,'Smelter Look-up'!$J:$J,0))</f>
        <v>#N/A</v>
      </c>
      <c r="W1287" s="276"/>
      <c r="X1287" s="276">
        <f t="shared" ca="1" si="178"/>
        <v>0</v>
      </c>
      <c r="Y1287" s="276"/>
      <c r="Z1287" s="276"/>
      <c r="AB1287" s="278" t="str">
        <f t="shared" si="179"/>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77"/>
        <v/>
      </c>
      <c r="T1288" s="225" t="str">
        <f ca="1">IF(B1288="","",IF(ISERROR(MATCH($J1288,SorP!$B$1:$B$6230,0)),"",INDIRECT("'SorP'!$A$"&amp;MATCH($J1288,SorP!$B$1:$B$6230,0))))</f>
        <v/>
      </c>
      <c r="U1288" s="241"/>
      <c r="V1288" s="275" t="e">
        <f>IF(C1288="",NA(),MATCH($B1288&amp;$C1288,'Smelter Look-up'!$J:$J,0))</f>
        <v>#N/A</v>
      </c>
      <c r="W1288" s="276"/>
      <c r="X1288" s="276">
        <f t="shared" ca="1" si="178"/>
        <v>0</v>
      </c>
      <c r="Y1288" s="276"/>
      <c r="Z1288" s="276"/>
      <c r="AB1288" s="278" t="str">
        <f t="shared" si="179"/>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77"/>
        <v/>
      </c>
      <c r="T1289" s="225" t="str">
        <f ca="1">IF(B1289="","",IF(ISERROR(MATCH($J1289,SorP!$B$1:$B$6230,0)),"",INDIRECT("'SorP'!$A$"&amp;MATCH($J1289,SorP!$B$1:$B$6230,0))))</f>
        <v/>
      </c>
      <c r="U1289" s="241"/>
      <c r="V1289" s="275" t="e">
        <f>IF(C1289="",NA(),MATCH($B1289&amp;$C1289,'Smelter Look-up'!$J:$J,0))</f>
        <v>#N/A</v>
      </c>
      <c r="W1289" s="276"/>
      <c r="X1289" s="276">
        <f t="shared" ca="1" si="178"/>
        <v>0</v>
      </c>
      <c r="Y1289" s="276"/>
      <c r="Z1289" s="276"/>
      <c r="AB1289" s="278" t="str">
        <f t="shared" si="179"/>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77"/>
        <v/>
      </c>
      <c r="T1290" s="225" t="str">
        <f ca="1">IF(B1290="","",IF(ISERROR(MATCH($J1290,SorP!$B$1:$B$6230,0)),"",INDIRECT("'SorP'!$A$"&amp;MATCH($J1290,SorP!$B$1:$B$6230,0))))</f>
        <v/>
      </c>
      <c r="U1290" s="241"/>
      <c r="V1290" s="275" t="e">
        <f>IF(C1290="",NA(),MATCH($B1290&amp;$C1290,'Smelter Look-up'!$J:$J,0))</f>
        <v>#N/A</v>
      </c>
      <c r="W1290" s="276"/>
      <c r="X1290" s="276">
        <f t="shared" ca="1" si="178"/>
        <v>0</v>
      </c>
      <c r="Y1290" s="276"/>
      <c r="Z1290" s="276"/>
      <c r="AB1290" s="278" t="str">
        <f t="shared" si="179"/>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77"/>
        <v/>
      </c>
      <c r="T1291" s="225" t="str">
        <f ca="1">IF(B1291="","",IF(ISERROR(MATCH($J1291,SorP!$B$1:$B$6230,0)),"",INDIRECT("'SorP'!$A$"&amp;MATCH($J1291,SorP!$B$1:$B$6230,0))))</f>
        <v/>
      </c>
      <c r="U1291" s="241"/>
      <c r="V1291" s="275" t="e">
        <f>IF(C1291="",NA(),MATCH($B1291&amp;$C1291,'Smelter Look-up'!$J:$J,0))</f>
        <v>#N/A</v>
      </c>
      <c r="W1291" s="276"/>
      <c r="X1291" s="276">
        <f t="shared" ca="1" si="178"/>
        <v>0</v>
      </c>
      <c r="Y1291" s="276"/>
      <c r="Z1291" s="276"/>
      <c r="AB1291" s="278" t="str">
        <f t="shared" si="179"/>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77"/>
        <v/>
      </c>
      <c r="T1292" s="225" t="str">
        <f ca="1">IF(B1292="","",IF(ISERROR(MATCH($J1292,SorP!$B$1:$B$6230,0)),"",INDIRECT("'SorP'!$A$"&amp;MATCH($J1292,SorP!$B$1:$B$6230,0))))</f>
        <v/>
      </c>
      <c r="U1292" s="241"/>
      <c r="V1292" s="275" t="e">
        <f>IF(C1292="",NA(),MATCH($B1292&amp;$C1292,'Smelter Look-up'!$J:$J,0))</f>
        <v>#N/A</v>
      </c>
      <c r="W1292" s="276"/>
      <c r="X1292" s="276">
        <f t="shared" ca="1" si="178"/>
        <v>0</v>
      </c>
      <c r="Y1292" s="276"/>
      <c r="Z1292" s="276"/>
      <c r="AB1292" s="278" t="str">
        <f t="shared" si="179"/>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77"/>
        <v/>
      </c>
      <c r="T1293" s="225" t="str">
        <f ca="1">IF(B1293="","",IF(ISERROR(MATCH($J1293,SorP!$B$1:$B$6230,0)),"",INDIRECT("'SorP'!$A$"&amp;MATCH($J1293,SorP!$B$1:$B$6230,0))))</f>
        <v/>
      </c>
      <c r="U1293" s="241"/>
      <c r="V1293" s="275" t="e">
        <f>IF(C1293="",NA(),MATCH($B1293&amp;$C1293,'Smelter Look-up'!$J:$J,0))</f>
        <v>#N/A</v>
      </c>
      <c r="W1293" s="276"/>
      <c r="X1293" s="276">
        <f t="shared" ca="1" si="178"/>
        <v>0</v>
      </c>
      <c r="Y1293" s="276"/>
      <c r="Z1293" s="276"/>
      <c r="AB1293" s="278" t="str">
        <f t="shared" si="179"/>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77"/>
        <v/>
      </c>
      <c r="T1294" s="225" t="str">
        <f ca="1">IF(B1294="","",IF(ISERROR(MATCH($J1294,SorP!$B$1:$B$6230,0)),"",INDIRECT("'SorP'!$A$"&amp;MATCH($J1294,SorP!$B$1:$B$6230,0))))</f>
        <v/>
      </c>
      <c r="U1294" s="241"/>
      <c r="V1294" s="275" t="e">
        <f>IF(C1294="",NA(),MATCH($B1294&amp;$C1294,'Smelter Look-up'!$J:$J,0))</f>
        <v>#N/A</v>
      </c>
      <c r="W1294" s="276"/>
      <c r="X1294" s="276">
        <f t="shared" ca="1" si="178"/>
        <v>0</v>
      </c>
      <c r="Y1294" s="276"/>
      <c r="Z1294" s="276"/>
      <c r="AB1294" s="278" t="str">
        <f t="shared" si="179"/>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77"/>
        <v/>
      </c>
      <c r="T1295" s="225" t="str">
        <f ca="1">IF(B1295="","",IF(ISERROR(MATCH($J1295,SorP!$B$1:$B$6230,0)),"",INDIRECT("'SorP'!$A$"&amp;MATCH($J1295,SorP!$B$1:$B$6230,0))))</f>
        <v/>
      </c>
      <c r="U1295" s="241"/>
      <c r="V1295" s="275" t="e">
        <f>IF(C1295="",NA(),MATCH($B1295&amp;$C1295,'Smelter Look-up'!$J:$J,0))</f>
        <v>#N/A</v>
      </c>
      <c r="W1295" s="276"/>
      <c r="X1295" s="276">
        <f t="shared" ca="1" si="178"/>
        <v>0</v>
      </c>
      <c r="Y1295" s="276"/>
      <c r="Z1295" s="276"/>
      <c r="AB1295" s="278" t="str">
        <f t="shared" si="179"/>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77"/>
        <v/>
      </c>
      <c r="T1296" s="225" t="str">
        <f ca="1">IF(B1296="","",IF(ISERROR(MATCH($J1296,SorP!$B$1:$B$6230,0)),"",INDIRECT("'SorP'!$A$"&amp;MATCH($J1296,SorP!$B$1:$B$6230,0))))</f>
        <v/>
      </c>
      <c r="U1296" s="241"/>
      <c r="V1296" s="275" t="e">
        <f>IF(C1296="",NA(),MATCH($B1296&amp;$C1296,'Smelter Look-up'!$J:$J,0))</f>
        <v>#N/A</v>
      </c>
      <c r="W1296" s="276"/>
      <c r="X1296" s="276">
        <f t="shared" ca="1" si="178"/>
        <v>0</v>
      </c>
      <c r="Y1296" s="276"/>
      <c r="Z1296" s="276"/>
      <c r="AB1296" s="278" t="str">
        <f t="shared" si="179"/>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77"/>
        <v/>
      </c>
      <c r="T1297" s="225" t="str">
        <f ca="1">IF(B1297="","",IF(ISERROR(MATCH($J1297,SorP!$B$1:$B$6230,0)),"",INDIRECT("'SorP'!$A$"&amp;MATCH($J1297,SorP!$B$1:$B$6230,0))))</f>
        <v/>
      </c>
      <c r="U1297" s="241"/>
      <c r="V1297" s="275" t="e">
        <f>IF(C1297="",NA(),MATCH($B1297&amp;$C1297,'Smelter Look-up'!$J:$J,0))</f>
        <v>#N/A</v>
      </c>
      <c r="W1297" s="276"/>
      <c r="X1297" s="276">
        <f t="shared" ca="1" si="178"/>
        <v>0</v>
      </c>
      <c r="Y1297" s="276"/>
      <c r="Z1297" s="276"/>
      <c r="AB1297" s="278" t="str">
        <f t="shared" si="179"/>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77"/>
        <v/>
      </c>
      <c r="T1298" s="225" t="str">
        <f ca="1">IF(B1298="","",IF(ISERROR(MATCH($J1298,SorP!$B$1:$B$6230,0)),"",INDIRECT("'SorP'!$A$"&amp;MATCH($J1298,SorP!$B$1:$B$6230,0))))</f>
        <v/>
      </c>
      <c r="U1298" s="241"/>
      <c r="V1298" s="275" t="e">
        <f>IF(C1298="",NA(),MATCH($B1298&amp;$C1298,'Smelter Look-up'!$J:$J,0))</f>
        <v>#N/A</v>
      </c>
      <c r="W1298" s="276"/>
      <c r="X1298" s="276">
        <f t="shared" ca="1" si="178"/>
        <v>0</v>
      </c>
      <c r="Y1298" s="276"/>
      <c r="Z1298" s="276"/>
      <c r="AB1298" s="278" t="str">
        <f t="shared" si="179"/>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77"/>
        <v/>
      </c>
      <c r="T1299" s="225" t="str">
        <f ca="1">IF(B1299="","",IF(ISERROR(MATCH($J1299,SorP!$B$1:$B$6230,0)),"",INDIRECT("'SorP'!$A$"&amp;MATCH($J1299,SorP!$B$1:$B$6230,0))))</f>
        <v/>
      </c>
      <c r="U1299" s="241"/>
      <c r="V1299" s="275" t="e">
        <f>IF(C1299="",NA(),MATCH($B1299&amp;$C1299,'Smelter Look-up'!$J:$J,0))</f>
        <v>#N/A</v>
      </c>
      <c r="W1299" s="276"/>
      <c r="X1299" s="276">
        <f t="shared" ca="1" si="178"/>
        <v>0</v>
      </c>
      <c r="Y1299" s="276"/>
      <c r="Z1299" s="276"/>
      <c r="AB1299" s="278" t="str">
        <f t="shared" si="179"/>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77"/>
        <v/>
      </c>
      <c r="T1300" s="225" t="str">
        <f ca="1">IF(B1300="","",IF(ISERROR(MATCH($J1300,SorP!$B$1:$B$6230,0)),"",INDIRECT("'SorP'!$A$"&amp;MATCH($J1300,SorP!$B$1:$B$6230,0))))</f>
        <v/>
      </c>
      <c r="U1300" s="241"/>
      <c r="V1300" s="275" t="e">
        <f>IF(C1300="",NA(),MATCH($B1300&amp;$C1300,'Smelter Look-up'!$J:$J,0))</f>
        <v>#N/A</v>
      </c>
      <c r="W1300" s="276"/>
      <c r="X1300" s="276">
        <f t="shared" ca="1" si="178"/>
        <v>0</v>
      </c>
      <c r="Y1300" s="276"/>
      <c r="Z1300" s="276"/>
      <c r="AB1300" s="278" t="str">
        <f t="shared" si="179"/>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77"/>
        <v/>
      </c>
      <c r="T1301" s="225" t="str">
        <f ca="1">IF(B1301="","",IF(ISERROR(MATCH($J1301,SorP!$B$1:$B$6230,0)),"",INDIRECT("'SorP'!$A$"&amp;MATCH($J1301,SorP!$B$1:$B$6230,0))))</f>
        <v/>
      </c>
      <c r="U1301" s="241"/>
      <c r="V1301" s="275" t="e">
        <f>IF(C1301="",NA(),MATCH($B1301&amp;$C1301,'Smelter Look-up'!$J:$J,0))</f>
        <v>#N/A</v>
      </c>
      <c r="W1301" s="276"/>
      <c r="X1301" s="276">
        <f t="shared" ca="1" si="178"/>
        <v>0</v>
      </c>
      <c r="Y1301" s="276"/>
      <c r="Z1301" s="276"/>
      <c r="AB1301" s="278" t="str">
        <f t="shared" si="179"/>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77"/>
        <v/>
      </c>
      <c r="T1302" s="225" t="str">
        <f ca="1">IF(B1302="","",IF(ISERROR(MATCH($J1302,SorP!$B$1:$B$6230,0)),"",INDIRECT("'SorP'!$A$"&amp;MATCH($J1302,SorP!$B$1:$B$6230,0))))</f>
        <v/>
      </c>
      <c r="U1302" s="241"/>
      <c r="V1302" s="275" t="e">
        <f>IF(C1302="",NA(),MATCH($B1302&amp;$C1302,'Smelter Look-up'!$J:$J,0))</f>
        <v>#N/A</v>
      </c>
      <c r="W1302" s="276"/>
      <c r="X1302" s="276">
        <f t="shared" ca="1" si="178"/>
        <v>0</v>
      </c>
      <c r="Y1302" s="276"/>
      <c r="Z1302" s="276"/>
      <c r="AB1302" s="278" t="str">
        <f t="shared" si="179"/>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77"/>
        <v/>
      </c>
      <c r="T1303" s="225" t="str">
        <f ca="1">IF(B1303="","",IF(ISERROR(MATCH($J1303,SorP!$B$1:$B$6230,0)),"",INDIRECT("'SorP'!$A$"&amp;MATCH($J1303,SorP!$B$1:$B$6230,0))))</f>
        <v/>
      </c>
      <c r="U1303" s="241"/>
      <c r="V1303" s="275" t="e">
        <f>IF(C1303="",NA(),MATCH($B1303&amp;$C1303,'Smelter Look-up'!$J:$J,0))</f>
        <v>#N/A</v>
      </c>
      <c r="W1303" s="276"/>
      <c r="X1303" s="276">
        <f t="shared" ca="1" si="178"/>
        <v>0</v>
      </c>
      <c r="Y1303" s="276"/>
      <c r="Z1303" s="276"/>
      <c r="AB1303" s="278" t="str">
        <f t="shared" si="179"/>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77"/>
        <v/>
      </c>
      <c r="T1304" s="225" t="str">
        <f ca="1">IF(B1304="","",IF(ISERROR(MATCH($J1304,SorP!$B$1:$B$6230,0)),"",INDIRECT("'SorP'!$A$"&amp;MATCH($J1304,SorP!$B$1:$B$6230,0))))</f>
        <v/>
      </c>
      <c r="U1304" s="241"/>
      <c r="V1304" s="275" t="e">
        <f>IF(C1304="",NA(),MATCH($B1304&amp;$C1304,'Smelter Look-up'!$J:$J,0))</f>
        <v>#N/A</v>
      </c>
      <c r="W1304" s="276"/>
      <c r="X1304" s="276">
        <f t="shared" ca="1" si="178"/>
        <v>0</v>
      </c>
      <c r="Y1304" s="276"/>
      <c r="Z1304" s="276"/>
      <c r="AB1304" s="278" t="str">
        <f t="shared" si="179"/>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77"/>
        <v/>
      </c>
      <c r="T1305" s="225" t="str">
        <f ca="1">IF(B1305="","",IF(ISERROR(MATCH($J1305,SorP!$B$1:$B$6230,0)),"",INDIRECT("'SorP'!$A$"&amp;MATCH($J1305,SorP!$B$1:$B$6230,0))))</f>
        <v/>
      </c>
      <c r="U1305" s="241"/>
      <c r="V1305" s="275" t="e">
        <f>IF(C1305="",NA(),MATCH($B1305&amp;$C1305,'Smelter Look-up'!$J:$J,0))</f>
        <v>#N/A</v>
      </c>
      <c r="W1305" s="276"/>
      <c r="X1305" s="276">
        <f t="shared" ca="1" si="178"/>
        <v>0</v>
      </c>
      <c r="Y1305" s="276"/>
      <c r="Z1305" s="276"/>
      <c r="AB1305" s="278" t="str">
        <f t="shared" si="179"/>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77"/>
        <v/>
      </c>
      <c r="T1306" s="225" t="str">
        <f ca="1">IF(B1306="","",IF(ISERROR(MATCH($J1306,SorP!$B$1:$B$6230,0)),"",INDIRECT("'SorP'!$A$"&amp;MATCH($J1306,SorP!$B$1:$B$6230,0))))</f>
        <v/>
      </c>
      <c r="U1306" s="241"/>
      <c r="V1306" s="275" t="e">
        <f>IF(C1306="",NA(),MATCH($B1306&amp;$C1306,'Smelter Look-up'!$J:$J,0))</f>
        <v>#N/A</v>
      </c>
      <c r="W1306" s="276"/>
      <c r="X1306" s="276">
        <f t="shared" ca="1" si="178"/>
        <v>0</v>
      </c>
      <c r="Y1306" s="276"/>
      <c r="Z1306" s="276"/>
      <c r="AB1306" s="278" t="str">
        <f t="shared" si="179"/>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77"/>
        <v/>
      </c>
      <c r="T1307" s="225" t="str">
        <f ca="1">IF(B1307="","",IF(ISERROR(MATCH($J1307,SorP!$B$1:$B$6230,0)),"",INDIRECT("'SorP'!$A$"&amp;MATCH($J1307,SorP!$B$1:$B$6230,0))))</f>
        <v/>
      </c>
      <c r="U1307" s="241"/>
      <c r="V1307" s="275" t="e">
        <f>IF(C1307="",NA(),MATCH($B1307&amp;$C1307,'Smelter Look-up'!$J:$J,0))</f>
        <v>#N/A</v>
      </c>
      <c r="W1307" s="276"/>
      <c r="X1307" s="276">
        <f t="shared" ca="1" si="178"/>
        <v>0</v>
      </c>
      <c r="Y1307" s="276"/>
      <c r="Z1307" s="276"/>
      <c r="AB1307" s="278" t="str">
        <f t="shared" si="179"/>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0">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1">IF(AND(C1308="Smelter not listed",OR(LEN(D1308)=0,LEN(E1308)=0)),1,0)</f>
        <v>0</v>
      </c>
      <c r="Y1308" s="276"/>
      <c r="Z1308" s="276"/>
      <c r="AB1308" s="278" t="str">
        <f t="shared" ref="AB1308:AB1338" si="182">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0"/>
        <v/>
      </c>
      <c r="T1309" s="225" t="str">
        <f ca="1">IF(B1309="","",IF(ISERROR(MATCH($J1309,SorP!$B$1:$B$6230,0)),"",INDIRECT("'SorP'!$A$"&amp;MATCH($J1309,SorP!$B$1:$B$6230,0))))</f>
        <v/>
      </c>
      <c r="U1309" s="241"/>
      <c r="V1309" s="275" t="e">
        <f>IF(C1309="",NA(),MATCH($B1309&amp;$C1309,'Smelter Look-up'!$J:$J,0))</f>
        <v>#N/A</v>
      </c>
      <c r="W1309" s="276"/>
      <c r="X1309" s="276">
        <f t="shared" ca="1" si="181"/>
        <v>0</v>
      </c>
      <c r="Y1309" s="276"/>
      <c r="Z1309" s="276"/>
      <c r="AB1309" s="278" t="str">
        <f t="shared" si="182"/>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0"/>
        <v/>
      </c>
      <c r="T1310" s="225" t="str">
        <f ca="1">IF(B1310="","",IF(ISERROR(MATCH($J1310,SorP!$B$1:$B$6230,0)),"",INDIRECT("'SorP'!$A$"&amp;MATCH($J1310,SorP!$B$1:$B$6230,0))))</f>
        <v/>
      </c>
      <c r="U1310" s="241"/>
      <c r="V1310" s="275" t="e">
        <f>IF(C1310="",NA(),MATCH($B1310&amp;$C1310,'Smelter Look-up'!$J:$J,0))</f>
        <v>#N/A</v>
      </c>
      <c r="W1310" s="276"/>
      <c r="X1310" s="276">
        <f t="shared" ca="1" si="181"/>
        <v>0</v>
      </c>
      <c r="Y1310" s="276"/>
      <c r="Z1310" s="276"/>
      <c r="AB1310" s="278" t="str">
        <f t="shared" si="182"/>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0"/>
        <v/>
      </c>
      <c r="T1311" s="225" t="str">
        <f ca="1">IF(B1311="","",IF(ISERROR(MATCH($J1311,SorP!$B$1:$B$6230,0)),"",INDIRECT("'SorP'!$A$"&amp;MATCH($J1311,SorP!$B$1:$B$6230,0))))</f>
        <v/>
      </c>
      <c r="U1311" s="241"/>
      <c r="V1311" s="275" t="e">
        <f>IF(C1311="",NA(),MATCH($B1311&amp;$C1311,'Smelter Look-up'!$J:$J,0))</f>
        <v>#N/A</v>
      </c>
      <c r="W1311" s="276"/>
      <c r="X1311" s="276">
        <f t="shared" ca="1" si="181"/>
        <v>0</v>
      </c>
      <c r="Y1311" s="276"/>
      <c r="Z1311" s="276"/>
      <c r="AB1311" s="278" t="str">
        <f t="shared" si="182"/>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0"/>
        <v/>
      </c>
      <c r="T1312" s="225" t="str">
        <f ca="1">IF(B1312="","",IF(ISERROR(MATCH($J1312,SorP!$B$1:$B$6230,0)),"",INDIRECT("'SorP'!$A$"&amp;MATCH($J1312,SorP!$B$1:$B$6230,0))))</f>
        <v/>
      </c>
      <c r="U1312" s="241"/>
      <c r="V1312" s="275" t="e">
        <f>IF(C1312="",NA(),MATCH($B1312&amp;$C1312,'Smelter Look-up'!$J:$J,0))</f>
        <v>#N/A</v>
      </c>
      <c r="W1312" s="276"/>
      <c r="X1312" s="276">
        <f t="shared" ca="1" si="181"/>
        <v>0</v>
      </c>
      <c r="Y1312" s="276"/>
      <c r="Z1312" s="276"/>
      <c r="AB1312" s="278" t="str">
        <f t="shared" si="182"/>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0"/>
        <v/>
      </c>
      <c r="T1313" s="225" t="str">
        <f ca="1">IF(B1313="","",IF(ISERROR(MATCH($J1313,SorP!$B$1:$B$6230,0)),"",INDIRECT("'SorP'!$A$"&amp;MATCH($J1313,SorP!$B$1:$B$6230,0))))</f>
        <v/>
      </c>
      <c r="U1313" s="241"/>
      <c r="V1313" s="275" t="e">
        <f>IF(C1313="",NA(),MATCH($B1313&amp;$C1313,'Smelter Look-up'!$J:$J,0))</f>
        <v>#N/A</v>
      </c>
      <c r="W1313" s="276"/>
      <c r="X1313" s="276">
        <f t="shared" ca="1" si="181"/>
        <v>0</v>
      </c>
      <c r="Y1313" s="276"/>
      <c r="Z1313" s="276"/>
      <c r="AB1313" s="278" t="str">
        <f t="shared" si="182"/>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0"/>
        <v/>
      </c>
      <c r="T1314" s="225" t="str">
        <f ca="1">IF(B1314="","",IF(ISERROR(MATCH($J1314,SorP!$B$1:$B$6230,0)),"",INDIRECT("'SorP'!$A$"&amp;MATCH($J1314,SorP!$B$1:$B$6230,0))))</f>
        <v/>
      </c>
      <c r="U1314" s="241"/>
      <c r="V1314" s="275" t="e">
        <f>IF(C1314="",NA(),MATCH($B1314&amp;$C1314,'Smelter Look-up'!$J:$J,0))</f>
        <v>#N/A</v>
      </c>
      <c r="W1314" s="276"/>
      <c r="X1314" s="276">
        <f t="shared" ca="1" si="181"/>
        <v>0</v>
      </c>
      <c r="Y1314" s="276"/>
      <c r="Z1314" s="276"/>
      <c r="AB1314" s="278" t="str">
        <f t="shared" si="182"/>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0"/>
        <v/>
      </c>
      <c r="T1315" s="225" t="str">
        <f ca="1">IF(B1315="","",IF(ISERROR(MATCH($J1315,SorP!$B$1:$B$6230,0)),"",INDIRECT("'SorP'!$A$"&amp;MATCH($J1315,SorP!$B$1:$B$6230,0))))</f>
        <v/>
      </c>
      <c r="U1315" s="241"/>
      <c r="V1315" s="275" t="e">
        <f>IF(C1315="",NA(),MATCH($B1315&amp;$C1315,'Smelter Look-up'!$J:$J,0))</f>
        <v>#N/A</v>
      </c>
      <c r="W1315" s="276"/>
      <c r="X1315" s="276">
        <f t="shared" ca="1" si="181"/>
        <v>0</v>
      </c>
      <c r="Y1315" s="276"/>
      <c r="Z1315" s="276"/>
      <c r="AB1315" s="278" t="str">
        <f t="shared" si="182"/>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0"/>
        <v/>
      </c>
      <c r="T1316" s="225" t="str">
        <f ca="1">IF(B1316="","",IF(ISERROR(MATCH($J1316,SorP!$B$1:$B$6230,0)),"",INDIRECT("'SorP'!$A$"&amp;MATCH($J1316,SorP!$B$1:$B$6230,0))))</f>
        <v/>
      </c>
      <c r="U1316" s="241"/>
      <c r="V1316" s="275" t="e">
        <f>IF(C1316="",NA(),MATCH($B1316&amp;$C1316,'Smelter Look-up'!$J:$J,0))</f>
        <v>#N/A</v>
      </c>
      <c r="W1316" s="276"/>
      <c r="X1316" s="276">
        <f t="shared" ca="1" si="181"/>
        <v>0</v>
      </c>
      <c r="Y1316" s="276"/>
      <c r="Z1316" s="276"/>
      <c r="AB1316" s="278" t="str">
        <f t="shared" si="182"/>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0"/>
        <v/>
      </c>
      <c r="T1317" s="225" t="str">
        <f ca="1">IF(B1317="","",IF(ISERROR(MATCH($J1317,SorP!$B$1:$B$6230,0)),"",INDIRECT("'SorP'!$A$"&amp;MATCH($J1317,SorP!$B$1:$B$6230,0))))</f>
        <v/>
      </c>
      <c r="U1317" s="241"/>
      <c r="V1317" s="275" t="e">
        <f>IF(C1317="",NA(),MATCH($B1317&amp;$C1317,'Smelter Look-up'!$J:$J,0))</f>
        <v>#N/A</v>
      </c>
      <c r="W1317" s="276"/>
      <c r="X1317" s="276">
        <f t="shared" ca="1" si="181"/>
        <v>0</v>
      </c>
      <c r="Y1317" s="276"/>
      <c r="Z1317" s="276"/>
      <c r="AB1317" s="278" t="str">
        <f t="shared" si="182"/>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0"/>
        <v/>
      </c>
      <c r="T1318" s="225" t="str">
        <f ca="1">IF(B1318="","",IF(ISERROR(MATCH($J1318,SorP!$B$1:$B$6230,0)),"",INDIRECT("'SorP'!$A$"&amp;MATCH($J1318,SorP!$B$1:$B$6230,0))))</f>
        <v/>
      </c>
      <c r="U1318" s="241"/>
      <c r="V1318" s="275" t="e">
        <f>IF(C1318="",NA(),MATCH($B1318&amp;$C1318,'Smelter Look-up'!$J:$J,0))</f>
        <v>#N/A</v>
      </c>
      <c r="W1318" s="276"/>
      <c r="X1318" s="276">
        <f t="shared" ca="1" si="181"/>
        <v>0</v>
      </c>
      <c r="Y1318" s="276"/>
      <c r="Z1318" s="276"/>
      <c r="AB1318" s="278" t="str">
        <f t="shared" si="182"/>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0"/>
        <v/>
      </c>
      <c r="T1319" s="225" t="str">
        <f ca="1">IF(B1319="","",IF(ISERROR(MATCH($J1319,SorP!$B$1:$B$6230,0)),"",INDIRECT("'SorP'!$A$"&amp;MATCH($J1319,SorP!$B$1:$B$6230,0))))</f>
        <v/>
      </c>
      <c r="U1319" s="241"/>
      <c r="V1319" s="275" t="e">
        <f>IF(C1319="",NA(),MATCH($B1319&amp;$C1319,'Smelter Look-up'!$J:$J,0))</f>
        <v>#N/A</v>
      </c>
      <c r="W1319" s="276"/>
      <c r="X1319" s="276">
        <f t="shared" ca="1" si="181"/>
        <v>0</v>
      </c>
      <c r="Y1319" s="276"/>
      <c r="Z1319" s="276"/>
      <c r="AB1319" s="278" t="str">
        <f t="shared" si="182"/>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0"/>
        <v/>
      </c>
      <c r="T1320" s="225" t="str">
        <f ca="1">IF(B1320="","",IF(ISERROR(MATCH($J1320,SorP!$B$1:$B$6230,0)),"",INDIRECT("'SorP'!$A$"&amp;MATCH($J1320,SorP!$B$1:$B$6230,0))))</f>
        <v/>
      </c>
      <c r="U1320" s="241"/>
      <c r="V1320" s="275" t="e">
        <f>IF(C1320="",NA(),MATCH($B1320&amp;$C1320,'Smelter Look-up'!$J:$J,0))</f>
        <v>#N/A</v>
      </c>
      <c r="W1320" s="276"/>
      <c r="X1320" s="276">
        <f t="shared" ca="1" si="181"/>
        <v>0</v>
      </c>
      <c r="Y1320" s="276"/>
      <c r="Z1320" s="276"/>
      <c r="AB1320" s="278" t="str">
        <f t="shared" si="182"/>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0"/>
        <v/>
      </c>
      <c r="T1321" s="225" t="str">
        <f ca="1">IF(B1321="","",IF(ISERROR(MATCH($J1321,SorP!$B$1:$B$6230,0)),"",INDIRECT("'SorP'!$A$"&amp;MATCH($J1321,SorP!$B$1:$B$6230,0))))</f>
        <v/>
      </c>
      <c r="U1321" s="241"/>
      <c r="V1321" s="275" t="e">
        <f>IF(C1321="",NA(),MATCH($B1321&amp;$C1321,'Smelter Look-up'!$J:$J,0))</f>
        <v>#N/A</v>
      </c>
      <c r="W1321" s="276"/>
      <c r="X1321" s="276">
        <f t="shared" ca="1" si="181"/>
        <v>0</v>
      </c>
      <c r="Y1321" s="276"/>
      <c r="Z1321" s="276"/>
      <c r="AB1321" s="278" t="str">
        <f t="shared" si="182"/>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0"/>
        <v/>
      </c>
      <c r="T1322" s="225" t="str">
        <f ca="1">IF(B1322="","",IF(ISERROR(MATCH($J1322,SorP!$B$1:$B$6230,0)),"",INDIRECT("'SorP'!$A$"&amp;MATCH($J1322,SorP!$B$1:$B$6230,0))))</f>
        <v/>
      </c>
      <c r="U1322" s="241"/>
      <c r="V1322" s="275" t="e">
        <f>IF(C1322="",NA(),MATCH($B1322&amp;$C1322,'Smelter Look-up'!$J:$J,0))</f>
        <v>#N/A</v>
      </c>
      <c r="W1322" s="276"/>
      <c r="X1322" s="276">
        <f t="shared" ca="1" si="181"/>
        <v>0</v>
      </c>
      <c r="Y1322" s="276"/>
      <c r="Z1322" s="276"/>
      <c r="AB1322" s="278" t="str">
        <f t="shared" si="182"/>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0"/>
        <v/>
      </c>
      <c r="T1323" s="225" t="str">
        <f ca="1">IF(B1323="","",IF(ISERROR(MATCH($J1323,SorP!$B$1:$B$6230,0)),"",INDIRECT("'SorP'!$A$"&amp;MATCH($J1323,SorP!$B$1:$B$6230,0))))</f>
        <v/>
      </c>
      <c r="U1323" s="241"/>
      <c r="V1323" s="275" t="e">
        <f>IF(C1323="",NA(),MATCH($B1323&amp;$C1323,'Smelter Look-up'!$J:$J,0))</f>
        <v>#N/A</v>
      </c>
      <c r="W1323" s="276"/>
      <c r="X1323" s="276">
        <f t="shared" ca="1" si="181"/>
        <v>0</v>
      </c>
      <c r="Y1323" s="276"/>
      <c r="Z1323" s="276"/>
      <c r="AB1323" s="278" t="str">
        <f t="shared" si="182"/>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0"/>
        <v/>
      </c>
      <c r="T1324" s="225" t="str">
        <f ca="1">IF(B1324="","",IF(ISERROR(MATCH($J1324,SorP!$B$1:$B$6230,0)),"",INDIRECT("'SorP'!$A$"&amp;MATCH($J1324,SorP!$B$1:$B$6230,0))))</f>
        <v/>
      </c>
      <c r="U1324" s="241"/>
      <c r="V1324" s="275" t="e">
        <f>IF(C1324="",NA(),MATCH($B1324&amp;$C1324,'Smelter Look-up'!$J:$J,0))</f>
        <v>#N/A</v>
      </c>
      <c r="W1324" s="276"/>
      <c r="X1324" s="276">
        <f t="shared" ca="1" si="181"/>
        <v>0</v>
      </c>
      <c r="Y1324" s="276"/>
      <c r="Z1324" s="276"/>
      <c r="AB1324" s="278" t="str">
        <f t="shared" si="182"/>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0"/>
        <v/>
      </c>
      <c r="T1325" s="225" t="str">
        <f ca="1">IF(B1325="","",IF(ISERROR(MATCH($J1325,SorP!$B$1:$B$6230,0)),"",INDIRECT("'SorP'!$A$"&amp;MATCH($J1325,SorP!$B$1:$B$6230,0))))</f>
        <v/>
      </c>
      <c r="U1325" s="241"/>
      <c r="V1325" s="275" t="e">
        <f>IF(C1325="",NA(),MATCH($B1325&amp;$C1325,'Smelter Look-up'!$J:$J,0))</f>
        <v>#N/A</v>
      </c>
      <c r="W1325" s="276"/>
      <c r="X1325" s="276">
        <f t="shared" ca="1" si="181"/>
        <v>0</v>
      </c>
      <c r="Y1325" s="276"/>
      <c r="Z1325" s="276"/>
      <c r="AB1325" s="278" t="str">
        <f t="shared" si="182"/>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0"/>
        <v/>
      </c>
      <c r="T1326" s="225" t="str">
        <f ca="1">IF(B1326="","",IF(ISERROR(MATCH($J1326,SorP!$B$1:$B$6230,0)),"",INDIRECT("'SorP'!$A$"&amp;MATCH($J1326,SorP!$B$1:$B$6230,0))))</f>
        <v/>
      </c>
      <c r="U1326" s="241"/>
      <c r="V1326" s="275" t="e">
        <f>IF(C1326="",NA(),MATCH($B1326&amp;$C1326,'Smelter Look-up'!$J:$J,0))</f>
        <v>#N/A</v>
      </c>
      <c r="W1326" s="276"/>
      <c r="X1326" s="276">
        <f t="shared" ca="1" si="181"/>
        <v>0</v>
      </c>
      <c r="Y1326" s="276"/>
      <c r="Z1326" s="276"/>
      <c r="AB1326" s="278" t="str">
        <f t="shared" si="182"/>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0"/>
        <v/>
      </c>
      <c r="T1327" s="225" t="str">
        <f ca="1">IF(B1327="","",IF(ISERROR(MATCH($J1327,SorP!$B$1:$B$6230,0)),"",INDIRECT("'SorP'!$A$"&amp;MATCH($J1327,SorP!$B$1:$B$6230,0))))</f>
        <v/>
      </c>
      <c r="U1327" s="241"/>
      <c r="V1327" s="275" t="e">
        <f>IF(C1327="",NA(),MATCH($B1327&amp;$C1327,'Smelter Look-up'!$J:$J,0))</f>
        <v>#N/A</v>
      </c>
      <c r="W1327" s="276"/>
      <c r="X1327" s="276">
        <f t="shared" ca="1" si="181"/>
        <v>0</v>
      </c>
      <c r="Y1327" s="276"/>
      <c r="Z1327" s="276"/>
      <c r="AB1327" s="278" t="str">
        <f t="shared" si="182"/>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0"/>
        <v/>
      </c>
      <c r="T1328" s="225" t="str">
        <f ca="1">IF(B1328="","",IF(ISERROR(MATCH($J1328,SorP!$B$1:$B$6230,0)),"",INDIRECT("'SorP'!$A$"&amp;MATCH($J1328,SorP!$B$1:$B$6230,0))))</f>
        <v/>
      </c>
      <c r="U1328" s="241"/>
      <c r="V1328" s="275" t="e">
        <f>IF(C1328="",NA(),MATCH($B1328&amp;$C1328,'Smelter Look-up'!$J:$J,0))</f>
        <v>#N/A</v>
      </c>
      <c r="W1328" s="276"/>
      <c r="X1328" s="276">
        <f t="shared" ca="1" si="181"/>
        <v>0</v>
      </c>
      <c r="Y1328" s="276"/>
      <c r="Z1328" s="276"/>
      <c r="AB1328" s="278" t="str">
        <f t="shared" si="182"/>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0"/>
        <v/>
      </c>
      <c r="T1329" s="225" t="str">
        <f ca="1">IF(B1329="","",IF(ISERROR(MATCH($J1329,SorP!$B$1:$B$6230,0)),"",INDIRECT("'SorP'!$A$"&amp;MATCH($J1329,SorP!$B$1:$B$6230,0))))</f>
        <v/>
      </c>
      <c r="U1329" s="241"/>
      <c r="V1329" s="275" t="e">
        <f>IF(C1329="",NA(),MATCH($B1329&amp;$C1329,'Smelter Look-up'!$J:$J,0))</f>
        <v>#N/A</v>
      </c>
      <c r="W1329" s="276"/>
      <c r="X1329" s="276">
        <f t="shared" ca="1" si="181"/>
        <v>0</v>
      </c>
      <c r="Y1329" s="276"/>
      <c r="Z1329" s="276"/>
      <c r="AB1329" s="278" t="str">
        <f t="shared" si="182"/>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0"/>
        <v/>
      </c>
      <c r="T1330" s="225" t="str">
        <f ca="1">IF(B1330="","",IF(ISERROR(MATCH($J1330,SorP!$B$1:$B$6230,0)),"",INDIRECT("'SorP'!$A$"&amp;MATCH($J1330,SorP!$B$1:$B$6230,0))))</f>
        <v/>
      </c>
      <c r="U1330" s="241"/>
      <c r="V1330" s="275" t="e">
        <f>IF(C1330="",NA(),MATCH($B1330&amp;$C1330,'Smelter Look-up'!$J:$J,0))</f>
        <v>#N/A</v>
      </c>
      <c r="W1330" s="276"/>
      <c r="X1330" s="276">
        <f t="shared" ca="1" si="181"/>
        <v>0</v>
      </c>
      <c r="Y1330" s="276"/>
      <c r="Z1330" s="276"/>
      <c r="AB1330" s="278" t="str">
        <f t="shared" si="182"/>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0"/>
        <v/>
      </c>
      <c r="T1331" s="225" t="str">
        <f ca="1">IF(B1331="","",IF(ISERROR(MATCH($J1331,SorP!$B$1:$B$6230,0)),"",INDIRECT("'SorP'!$A$"&amp;MATCH($J1331,SorP!$B$1:$B$6230,0))))</f>
        <v/>
      </c>
      <c r="U1331" s="241"/>
      <c r="V1331" s="275" t="e">
        <f>IF(C1331="",NA(),MATCH($B1331&amp;$C1331,'Smelter Look-up'!$J:$J,0))</f>
        <v>#N/A</v>
      </c>
      <c r="W1331" s="276"/>
      <c r="X1331" s="276">
        <f t="shared" ca="1" si="181"/>
        <v>0</v>
      </c>
      <c r="Y1331" s="276"/>
      <c r="Z1331" s="276"/>
      <c r="AB1331" s="278" t="str">
        <f t="shared" si="182"/>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0"/>
        <v/>
      </c>
      <c r="T1332" s="225" t="str">
        <f ca="1">IF(B1332="","",IF(ISERROR(MATCH($J1332,SorP!$B$1:$B$6230,0)),"",INDIRECT("'SorP'!$A$"&amp;MATCH($J1332,SorP!$B$1:$B$6230,0))))</f>
        <v/>
      </c>
      <c r="U1332" s="241"/>
      <c r="V1332" s="275" t="e">
        <f>IF(C1332="",NA(),MATCH($B1332&amp;$C1332,'Smelter Look-up'!$J:$J,0))</f>
        <v>#N/A</v>
      </c>
      <c r="W1332" s="276"/>
      <c r="X1332" s="276">
        <f t="shared" ca="1" si="181"/>
        <v>0</v>
      </c>
      <c r="Y1332" s="276"/>
      <c r="Z1332" s="276"/>
      <c r="AB1332" s="278" t="str">
        <f t="shared" si="182"/>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0"/>
        <v/>
      </c>
      <c r="T1333" s="225" t="str">
        <f ca="1">IF(B1333="","",IF(ISERROR(MATCH($J1333,SorP!$B$1:$B$6230,0)),"",INDIRECT("'SorP'!$A$"&amp;MATCH($J1333,SorP!$B$1:$B$6230,0))))</f>
        <v/>
      </c>
      <c r="U1333" s="241"/>
      <c r="V1333" s="275" t="e">
        <f>IF(C1333="",NA(),MATCH($B1333&amp;$C1333,'Smelter Look-up'!$J:$J,0))</f>
        <v>#N/A</v>
      </c>
      <c r="W1333" s="276"/>
      <c r="X1333" s="276">
        <f t="shared" ca="1" si="181"/>
        <v>0</v>
      </c>
      <c r="Y1333" s="276"/>
      <c r="Z1333" s="276"/>
      <c r="AB1333" s="278" t="str">
        <f t="shared" si="182"/>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0"/>
        <v/>
      </c>
      <c r="T1334" s="225" t="str">
        <f ca="1">IF(B1334="","",IF(ISERROR(MATCH($J1334,SorP!$B$1:$B$6230,0)),"",INDIRECT("'SorP'!$A$"&amp;MATCH($J1334,SorP!$B$1:$B$6230,0))))</f>
        <v/>
      </c>
      <c r="U1334" s="241"/>
      <c r="V1334" s="275" t="e">
        <f>IF(C1334="",NA(),MATCH($B1334&amp;$C1334,'Smelter Look-up'!$J:$J,0))</f>
        <v>#N/A</v>
      </c>
      <c r="W1334" s="276"/>
      <c r="X1334" s="276">
        <f t="shared" ca="1" si="181"/>
        <v>0</v>
      </c>
      <c r="Y1334" s="276"/>
      <c r="Z1334" s="276"/>
      <c r="AB1334" s="278" t="str">
        <f t="shared" si="182"/>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0"/>
        <v/>
      </c>
      <c r="T1335" s="225" t="str">
        <f ca="1">IF(B1335="","",IF(ISERROR(MATCH($J1335,SorP!$B$1:$B$6230,0)),"",INDIRECT("'SorP'!$A$"&amp;MATCH($J1335,SorP!$B$1:$B$6230,0))))</f>
        <v/>
      </c>
      <c r="U1335" s="241"/>
      <c r="V1335" s="275" t="e">
        <f>IF(C1335="",NA(),MATCH($B1335&amp;$C1335,'Smelter Look-up'!$J:$J,0))</f>
        <v>#N/A</v>
      </c>
      <c r="W1335" s="276"/>
      <c r="X1335" s="276">
        <f t="shared" ca="1" si="181"/>
        <v>0</v>
      </c>
      <c r="Y1335" s="276"/>
      <c r="Z1335" s="276"/>
      <c r="AB1335" s="278" t="str">
        <f t="shared" si="182"/>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0"/>
        <v/>
      </c>
      <c r="T1336" s="225" t="str">
        <f ca="1">IF(B1336="","",IF(ISERROR(MATCH($J1336,SorP!$B$1:$B$6230,0)),"",INDIRECT("'SorP'!$A$"&amp;MATCH($J1336,SorP!$B$1:$B$6230,0))))</f>
        <v/>
      </c>
      <c r="U1336" s="241"/>
      <c r="V1336" s="275" t="e">
        <f>IF(C1336="",NA(),MATCH($B1336&amp;$C1336,'Smelter Look-up'!$J:$J,0))</f>
        <v>#N/A</v>
      </c>
      <c r="W1336" s="276"/>
      <c r="X1336" s="276">
        <f t="shared" ca="1" si="181"/>
        <v>0</v>
      </c>
      <c r="Y1336" s="276"/>
      <c r="Z1336" s="276"/>
      <c r="AB1336" s="278" t="str">
        <f t="shared" si="182"/>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0"/>
        <v/>
      </c>
      <c r="T1337" s="225" t="str">
        <f ca="1">IF(B1337="","",IF(ISERROR(MATCH($J1337,SorP!$B$1:$B$6230,0)),"",INDIRECT("'SorP'!$A$"&amp;MATCH($J1337,SorP!$B$1:$B$6230,0))))</f>
        <v/>
      </c>
      <c r="U1337" s="241"/>
      <c r="V1337" s="275" t="e">
        <f>IF(C1337="",NA(),MATCH($B1337&amp;$C1337,'Smelter Look-up'!$J:$J,0))</f>
        <v>#N/A</v>
      </c>
      <c r="W1337" s="276"/>
      <c r="X1337" s="276">
        <f t="shared" ca="1" si="181"/>
        <v>0</v>
      </c>
      <c r="Y1337" s="276"/>
      <c r="Z1337" s="276"/>
      <c r="AB1337" s="278" t="str">
        <f t="shared" si="182"/>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0"/>
        <v/>
      </c>
      <c r="T1338" s="225" t="str">
        <f ca="1">IF(B1338="","",IF(ISERROR(MATCH($J1338,SorP!$B$1:$B$6230,0)),"",INDIRECT("'SorP'!$A$"&amp;MATCH($J1338,SorP!$B$1:$B$6230,0))))</f>
        <v/>
      </c>
      <c r="U1338" s="241"/>
      <c r="V1338" s="275" t="e">
        <f>IF(C1338="",NA(),MATCH($B1338&amp;$C1338,'Smelter Look-up'!$J:$J,0))</f>
        <v>#N/A</v>
      </c>
      <c r="W1338" s="276"/>
      <c r="X1338" s="276">
        <f t="shared" ca="1" si="181"/>
        <v>0</v>
      </c>
      <c r="Y1338" s="276"/>
      <c r="Z1338" s="276"/>
      <c r="AB1338" s="278" t="str">
        <f t="shared" si="182"/>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3">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84">IF(AND(C1339="Smelter not listed",OR(LEN(D1339)=0,LEN(E1339)=0)),1,0)</f>
        <v>0</v>
      </c>
      <c r="Y1339" s="276"/>
      <c r="Z1339" s="276"/>
      <c r="AB1339" s="278" t="str">
        <f t="shared" ref="AB1339" si="185">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86">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87">IF(AND(C1340="Smelter not listed",OR(LEN(D1340)=0,LEN(E1340)=0)),1,0)</f>
        <v>0</v>
      </c>
      <c r="Y1340" s="276"/>
      <c r="Z1340" s="276"/>
      <c r="AB1340" s="278" t="str">
        <f t="shared" ref="AB1340:AB1371" si="188">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86"/>
        <v/>
      </c>
      <c r="T1341" s="225" t="str">
        <f ca="1">IF(B1341="","",IF(ISERROR(MATCH($J1341,SorP!$B$1:$B$6230,0)),"",INDIRECT("'SorP'!$A$"&amp;MATCH($J1341,SorP!$B$1:$B$6230,0))))</f>
        <v/>
      </c>
      <c r="U1341" s="241"/>
      <c r="V1341" s="275" t="e">
        <f>IF(C1341="",NA(),MATCH($B1341&amp;$C1341,'Smelter Look-up'!$J:$J,0))</f>
        <v>#N/A</v>
      </c>
      <c r="W1341" s="276"/>
      <c r="X1341" s="276">
        <f t="shared" ca="1" si="187"/>
        <v>0</v>
      </c>
      <c r="Y1341" s="276"/>
      <c r="Z1341" s="276"/>
      <c r="AB1341" s="278" t="str">
        <f t="shared" si="188"/>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86"/>
        <v/>
      </c>
      <c r="T1342" s="225" t="str">
        <f ca="1">IF(B1342="","",IF(ISERROR(MATCH($J1342,SorP!$B$1:$B$6230,0)),"",INDIRECT("'SorP'!$A$"&amp;MATCH($J1342,SorP!$B$1:$B$6230,0))))</f>
        <v/>
      </c>
      <c r="U1342" s="241"/>
      <c r="V1342" s="275" t="e">
        <f>IF(C1342="",NA(),MATCH($B1342&amp;$C1342,'Smelter Look-up'!$J:$J,0))</f>
        <v>#N/A</v>
      </c>
      <c r="W1342" s="276"/>
      <c r="X1342" s="276">
        <f t="shared" ca="1" si="187"/>
        <v>0</v>
      </c>
      <c r="Y1342" s="276"/>
      <c r="Z1342" s="276"/>
      <c r="AB1342" s="278" t="str">
        <f t="shared" si="188"/>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86"/>
        <v/>
      </c>
      <c r="T1343" s="225" t="str">
        <f ca="1">IF(B1343="","",IF(ISERROR(MATCH($J1343,SorP!$B$1:$B$6230,0)),"",INDIRECT("'SorP'!$A$"&amp;MATCH($J1343,SorP!$B$1:$B$6230,0))))</f>
        <v/>
      </c>
      <c r="U1343" s="241"/>
      <c r="V1343" s="275" t="e">
        <f>IF(C1343="",NA(),MATCH($B1343&amp;$C1343,'Smelter Look-up'!$J:$J,0))</f>
        <v>#N/A</v>
      </c>
      <c r="W1343" s="276"/>
      <c r="X1343" s="276">
        <f t="shared" ca="1" si="187"/>
        <v>0</v>
      </c>
      <c r="Y1343" s="276"/>
      <c r="Z1343" s="276"/>
      <c r="AB1343" s="278" t="str">
        <f t="shared" si="188"/>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86"/>
        <v/>
      </c>
      <c r="T1344" s="225" t="str">
        <f ca="1">IF(B1344="","",IF(ISERROR(MATCH($J1344,SorP!$B$1:$B$6230,0)),"",INDIRECT("'SorP'!$A$"&amp;MATCH($J1344,SorP!$B$1:$B$6230,0))))</f>
        <v/>
      </c>
      <c r="U1344" s="241"/>
      <c r="V1344" s="275" t="e">
        <f>IF(C1344="",NA(),MATCH($B1344&amp;$C1344,'Smelter Look-up'!$J:$J,0))</f>
        <v>#N/A</v>
      </c>
      <c r="W1344" s="276"/>
      <c r="X1344" s="276">
        <f t="shared" ca="1" si="187"/>
        <v>0</v>
      </c>
      <c r="Y1344" s="276"/>
      <c r="Z1344" s="276"/>
      <c r="AB1344" s="278" t="str">
        <f t="shared" si="188"/>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86"/>
        <v/>
      </c>
      <c r="T1345" s="225" t="str">
        <f ca="1">IF(B1345="","",IF(ISERROR(MATCH($J1345,SorP!$B$1:$B$6230,0)),"",INDIRECT("'SorP'!$A$"&amp;MATCH($J1345,SorP!$B$1:$B$6230,0))))</f>
        <v/>
      </c>
      <c r="U1345" s="241"/>
      <c r="V1345" s="275" t="e">
        <f>IF(C1345="",NA(),MATCH($B1345&amp;$C1345,'Smelter Look-up'!$J:$J,0))</f>
        <v>#N/A</v>
      </c>
      <c r="W1345" s="276"/>
      <c r="X1345" s="276">
        <f t="shared" ca="1" si="187"/>
        <v>0</v>
      </c>
      <c r="Y1345" s="276"/>
      <c r="Z1345" s="276"/>
      <c r="AB1345" s="278" t="str">
        <f t="shared" si="188"/>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86"/>
        <v/>
      </c>
      <c r="T1346" s="225" t="str">
        <f ca="1">IF(B1346="","",IF(ISERROR(MATCH($J1346,SorP!$B$1:$B$6230,0)),"",INDIRECT("'SorP'!$A$"&amp;MATCH($J1346,SorP!$B$1:$B$6230,0))))</f>
        <v/>
      </c>
      <c r="U1346" s="241"/>
      <c r="V1346" s="275" t="e">
        <f>IF(C1346="",NA(),MATCH($B1346&amp;$C1346,'Smelter Look-up'!$J:$J,0))</f>
        <v>#N/A</v>
      </c>
      <c r="W1346" s="276"/>
      <c r="X1346" s="276">
        <f t="shared" ca="1" si="187"/>
        <v>0</v>
      </c>
      <c r="Y1346" s="276"/>
      <c r="Z1346" s="276"/>
      <c r="AB1346" s="278" t="str">
        <f t="shared" si="188"/>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86"/>
        <v/>
      </c>
      <c r="T1347" s="225" t="str">
        <f ca="1">IF(B1347="","",IF(ISERROR(MATCH($J1347,SorP!$B$1:$B$6230,0)),"",INDIRECT("'SorP'!$A$"&amp;MATCH($J1347,SorP!$B$1:$B$6230,0))))</f>
        <v/>
      </c>
      <c r="U1347" s="241"/>
      <c r="V1347" s="275" t="e">
        <f>IF(C1347="",NA(),MATCH($B1347&amp;$C1347,'Smelter Look-up'!$J:$J,0))</f>
        <v>#N/A</v>
      </c>
      <c r="W1347" s="276"/>
      <c r="X1347" s="276">
        <f t="shared" ca="1" si="187"/>
        <v>0</v>
      </c>
      <c r="Y1347" s="276"/>
      <c r="Z1347" s="276"/>
      <c r="AB1347" s="278" t="str">
        <f t="shared" si="188"/>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86"/>
        <v/>
      </c>
      <c r="T1348" s="225" t="str">
        <f ca="1">IF(B1348="","",IF(ISERROR(MATCH($J1348,SorP!$B$1:$B$6230,0)),"",INDIRECT("'SorP'!$A$"&amp;MATCH($J1348,SorP!$B$1:$B$6230,0))))</f>
        <v/>
      </c>
      <c r="U1348" s="241"/>
      <c r="V1348" s="275" t="e">
        <f>IF(C1348="",NA(),MATCH($B1348&amp;$C1348,'Smelter Look-up'!$J:$J,0))</f>
        <v>#N/A</v>
      </c>
      <c r="W1348" s="276"/>
      <c r="X1348" s="276">
        <f t="shared" ca="1" si="187"/>
        <v>0</v>
      </c>
      <c r="Y1348" s="276"/>
      <c r="Z1348" s="276"/>
      <c r="AB1348" s="278" t="str">
        <f t="shared" si="188"/>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86"/>
        <v/>
      </c>
      <c r="T1349" s="225" t="str">
        <f ca="1">IF(B1349="","",IF(ISERROR(MATCH($J1349,SorP!$B$1:$B$6230,0)),"",INDIRECT("'SorP'!$A$"&amp;MATCH($J1349,SorP!$B$1:$B$6230,0))))</f>
        <v/>
      </c>
      <c r="U1349" s="241"/>
      <c r="V1349" s="275" t="e">
        <f>IF(C1349="",NA(),MATCH($B1349&amp;$C1349,'Smelter Look-up'!$J:$J,0))</f>
        <v>#N/A</v>
      </c>
      <c r="W1349" s="276"/>
      <c r="X1349" s="276">
        <f t="shared" ca="1" si="187"/>
        <v>0</v>
      </c>
      <c r="Y1349" s="276"/>
      <c r="Z1349" s="276"/>
      <c r="AB1349" s="278" t="str">
        <f t="shared" si="188"/>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86"/>
        <v/>
      </c>
      <c r="T1350" s="225" t="str">
        <f ca="1">IF(B1350="","",IF(ISERROR(MATCH($J1350,SorP!$B$1:$B$6230,0)),"",INDIRECT("'SorP'!$A$"&amp;MATCH($J1350,SorP!$B$1:$B$6230,0))))</f>
        <v/>
      </c>
      <c r="U1350" s="241"/>
      <c r="V1350" s="275" t="e">
        <f>IF(C1350="",NA(),MATCH($B1350&amp;$C1350,'Smelter Look-up'!$J:$J,0))</f>
        <v>#N/A</v>
      </c>
      <c r="W1350" s="276"/>
      <c r="X1350" s="276">
        <f t="shared" ca="1" si="187"/>
        <v>0</v>
      </c>
      <c r="Y1350" s="276"/>
      <c r="Z1350" s="276"/>
      <c r="AB1350" s="278" t="str">
        <f t="shared" si="188"/>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86"/>
        <v/>
      </c>
      <c r="T1351" s="225" t="str">
        <f ca="1">IF(B1351="","",IF(ISERROR(MATCH($J1351,SorP!$B$1:$B$6230,0)),"",INDIRECT("'SorP'!$A$"&amp;MATCH($J1351,SorP!$B$1:$B$6230,0))))</f>
        <v/>
      </c>
      <c r="U1351" s="241"/>
      <c r="V1351" s="275" t="e">
        <f>IF(C1351="",NA(),MATCH($B1351&amp;$C1351,'Smelter Look-up'!$J:$J,0))</f>
        <v>#N/A</v>
      </c>
      <c r="W1351" s="276"/>
      <c r="X1351" s="276">
        <f t="shared" ca="1" si="187"/>
        <v>0</v>
      </c>
      <c r="Y1351" s="276"/>
      <c r="Z1351" s="276"/>
      <c r="AB1351" s="278" t="str">
        <f t="shared" si="188"/>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86"/>
        <v/>
      </c>
      <c r="T1352" s="225" t="str">
        <f ca="1">IF(B1352="","",IF(ISERROR(MATCH($J1352,SorP!$B$1:$B$6230,0)),"",INDIRECT("'SorP'!$A$"&amp;MATCH($J1352,SorP!$B$1:$B$6230,0))))</f>
        <v/>
      </c>
      <c r="U1352" s="241"/>
      <c r="V1352" s="275" t="e">
        <f>IF(C1352="",NA(),MATCH($B1352&amp;$C1352,'Smelter Look-up'!$J:$J,0))</f>
        <v>#N/A</v>
      </c>
      <c r="W1352" s="276"/>
      <c r="X1352" s="276">
        <f t="shared" ca="1" si="187"/>
        <v>0</v>
      </c>
      <c r="Y1352" s="276"/>
      <c r="Z1352" s="276"/>
      <c r="AB1352" s="278" t="str">
        <f t="shared" si="188"/>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86"/>
        <v/>
      </c>
      <c r="T1353" s="225" t="str">
        <f ca="1">IF(B1353="","",IF(ISERROR(MATCH($J1353,SorP!$B$1:$B$6230,0)),"",INDIRECT("'SorP'!$A$"&amp;MATCH($J1353,SorP!$B$1:$B$6230,0))))</f>
        <v/>
      </c>
      <c r="U1353" s="241"/>
      <c r="V1353" s="275" t="e">
        <f>IF(C1353="",NA(),MATCH($B1353&amp;$C1353,'Smelter Look-up'!$J:$J,0))</f>
        <v>#N/A</v>
      </c>
      <c r="W1353" s="276"/>
      <c r="X1353" s="276">
        <f t="shared" ca="1" si="187"/>
        <v>0</v>
      </c>
      <c r="Y1353" s="276"/>
      <c r="Z1353" s="276"/>
      <c r="AB1353" s="278" t="str">
        <f t="shared" si="188"/>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86"/>
        <v/>
      </c>
      <c r="T1354" s="225" t="str">
        <f ca="1">IF(B1354="","",IF(ISERROR(MATCH($J1354,SorP!$B$1:$B$6230,0)),"",INDIRECT("'SorP'!$A$"&amp;MATCH($J1354,SorP!$B$1:$B$6230,0))))</f>
        <v/>
      </c>
      <c r="U1354" s="241"/>
      <c r="V1354" s="275" t="e">
        <f>IF(C1354="",NA(),MATCH($B1354&amp;$C1354,'Smelter Look-up'!$J:$J,0))</f>
        <v>#N/A</v>
      </c>
      <c r="W1354" s="276"/>
      <c r="X1354" s="276">
        <f t="shared" ca="1" si="187"/>
        <v>0</v>
      </c>
      <c r="Y1354" s="276"/>
      <c r="Z1354" s="276"/>
      <c r="AB1354" s="278" t="str">
        <f t="shared" si="188"/>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86"/>
        <v/>
      </c>
      <c r="T1355" s="225" t="str">
        <f ca="1">IF(B1355="","",IF(ISERROR(MATCH($J1355,SorP!$B$1:$B$6230,0)),"",INDIRECT("'SorP'!$A$"&amp;MATCH($J1355,SorP!$B$1:$B$6230,0))))</f>
        <v/>
      </c>
      <c r="U1355" s="241"/>
      <c r="V1355" s="275" t="e">
        <f>IF(C1355="",NA(),MATCH($B1355&amp;$C1355,'Smelter Look-up'!$J:$J,0))</f>
        <v>#N/A</v>
      </c>
      <c r="W1355" s="276"/>
      <c r="X1355" s="276">
        <f t="shared" ca="1" si="187"/>
        <v>0</v>
      </c>
      <c r="Y1355" s="276"/>
      <c r="Z1355" s="276"/>
      <c r="AB1355" s="278" t="str">
        <f t="shared" si="188"/>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86"/>
        <v/>
      </c>
      <c r="T1356" s="225" t="str">
        <f ca="1">IF(B1356="","",IF(ISERROR(MATCH($J1356,SorP!$B$1:$B$6230,0)),"",INDIRECT("'SorP'!$A$"&amp;MATCH($J1356,SorP!$B$1:$B$6230,0))))</f>
        <v/>
      </c>
      <c r="U1356" s="241"/>
      <c r="V1356" s="275" t="e">
        <f>IF(C1356="",NA(),MATCH($B1356&amp;$C1356,'Smelter Look-up'!$J:$J,0))</f>
        <v>#N/A</v>
      </c>
      <c r="W1356" s="276"/>
      <c r="X1356" s="276">
        <f t="shared" ca="1" si="187"/>
        <v>0</v>
      </c>
      <c r="Y1356" s="276"/>
      <c r="Z1356" s="276"/>
      <c r="AB1356" s="278" t="str">
        <f t="shared" si="188"/>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86"/>
        <v/>
      </c>
      <c r="T1357" s="225" t="str">
        <f ca="1">IF(B1357="","",IF(ISERROR(MATCH($J1357,SorP!$B$1:$B$6230,0)),"",INDIRECT("'SorP'!$A$"&amp;MATCH($J1357,SorP!$B$1:$B$6230,0))))</f>
        <v/>
      </c>
      <c r="U1357" s="241"/>
      <c r="V1357" s="275" t="e">
        <f>IF(C1357="",NA(),MATCH($B1357&amp;$C1357,'Smelter Look-up'!$J:$J,0))</f>
        <v>#N/A</v>
      </c>
      <c r="W1357" s="276"/>
      <c r="X1357" s="276">
        <f t="shared" ca="1" si="187"/>
        <v>0</v>
      </c>
      <c r="Y1357" s="276"/>
      <c r="Z1357" s="276"/>
      <c r="AB1357" s="278" t="str">
        <f t="shared" si="188"/>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86"/>
        <v/>
      </c>
      <c r="T1358" s="225" t="str">
        <f ca="1">IF(B1358="","",IF(ISERROR(MATCH($J1358,SorP!$B$1:$B$6230,0)),"",INDIRECT("'SorP'!$A$"&amp;MATCH($J1358,SorP!$B$1:$B$6230,0))))</f>
        <v/>
      </c>
      <c r="U1358" s="241"/>
      <c r="V1358" s="275" t="e">
        <f>IF(C1358="",NA(),MATCH($B1358&amp;$C1358,'Smelter Look-up'!$J:$J,0))</f>
        <v>#N/A</v>
      </c>
      <c r="W1358" s="276"/>
      <c r="X1358" s="276">
        <f t="shared" ca="1" si="187"/>
        <v>0</v>
      </c>
      <c r="Y1358" s="276"/>
      <c r="Z1358" s="276"/>
      <c r="AB1358" s="278" t="str">
        <f t="shared" si="188"/>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86"/>
        <v/>
      </c>
      <c r="T1359" s="225" t="str">
        <f ca="1">IF(B1359="","",IF(ISERROR(MATCH($J1359,SorP!$B$1:$B$6230,0)),"",INDIRECT("'SorP'!$A$"&amp;MATCH($J1359,SorP!$B$1:$B$6230,0))))</f>
        <v/>
      </c>
      <c r="U1359" s="241"/>
      <c r="V1359" s="275" t="e">
        <f>IF(C1359="",NA(),MATCH($B1359&amp;$C1359,'Smelter Look-up'!$J:$J,0))</f>
        <v>#N/A</v>
      </c>
      <c r="W1359" s="276"/>
      <c r="X1359" s="276">
        <f t="shared" ca="1" si="187"/>
        <v>0</v>
      </c>
      <c r="Y1359" s="276"/>
      <c r="Z1359" s="276"/>
      <c r="AB1359" s="278" t="str">
        <f t="shared" si="188"/>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86"/>
        <v/>
      </c>
      <c r="T1360" s="225" t="str">
        <f ca="1">IF(B1360="","",IF(ISERROR(MATCH($J1360,SorP!$B$1:$B$6230,0)),"",INDIRECT("'SorP'!$A$"&amp;MATCH($J1360,SorP!$B$1:$B$6230,0))))</f>
        <v/>
      </c>
      <c r="U1360" s="241"/>
      <c r="V1360" s="275" t="e">
        <f>IF(C1360="",NA(),MATCH($B1360&amp;$C1360,'Smelter Look-up'!$J:$J,0))</f>
        <v>#N/A</v>
      </c>
      <c r="W1360" s="276"/>
      <c r="X1360" s="276">
        <f t="shared" ca="1" si="187"/>
        <v>0</v>
      </c>
      <c r="Y1360" s="276"/>
      <c r="Z1360" s="276"/>
      <c r="AB1360" s="278" t="str">
        <f t="shared" si="188"/>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86"/>
        <v/>
      </c>
      <c r="T1361" s="225" t="str">
        <f ca="1">IF(B1361="","",IF(ISERROR(MATCH($J1361,SorP!$B$1:$B$6230,0)),"",INDIRECT("'SorP'!$A$"&amp;MATCH($J1361,SorP!$B$1:$B$6230,0))))</f>
        <v/>
      </c>
      <c r="U1361" s="241"/>
      <c r="V1361" s="275" t="e">
        <f>IF(C1361="",NA(),MATCH($B1361&amp;$C1361,'Smelter Look-up'!$J:$J,0))</f>
        <v>#N/A</v>
      </c>
      <c r="W1361" s="276"/>
      <c r="X1361" s="276">
        <f t="shared" ca="1" si="187"/>
        <v>0</v>
      </c>
      <c r="Y1361" s="276"/>
      <c r="Z1361" s="276"/>
      <c r="AB1361" s="278" t="str">
        <f t="shared" si="188"/>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86"/>
        <v/>
      </c>
      <c r="T1362" s="225" t="str">
        <f ca="1">IF(B1362="","",IF(ISERROR(MATCH($J1362,SorP!$B$1:$B$6230,0)),"",INDIRECT("'SorP'!$A$"&amp;MATCH($J1362,SorP!$B$1:$B$6230,0))))</f>
        <v/>
      </c>
      <c r="U1362" s="241"/>
      <c r="V1362" s="275" t="e">
        <f>IF(C1362="",NA(),MATCH($B1362&amp;$C1362,'Smelter Look-up'!$J:$J,0))</f>
        <v>#N/A</v>
      </c>
      <c r="W1362" s="276"/>
      <c r="X1362" s="276">
        <f t="shared" ca="1" si="187"/>
        <v>0</v>
      </c>
      <c r="Y1362" s="276"/>
      <c r="Z1362" s="276"/>
      <c r="AB1362" s="278" t="str">
        <f t="shared" si="188"/>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86"/>
        <v/>
      </c>
      <c r="T1363" s="225" t="str">
        <f ca="1">IF(B1363="","",IF(ISERROR(MATCH($J1363,SorP!$B$1:$B$6230,0)),"",INDIRECT("'SorP'!$A$"&amp;MATCH($J1363,SorP!$B$1:$B$6230,0))))</f>
        <v/>
      </c>
      <c r="U1363" s="241"/>
      <c r="V1363" s="275" t="e">
        <f>IF(C1363="",NA(),MATCH($B1363&amp;$C1363,'Smelter Look-up'!$J:$J,0))</f>
        <v>#N/A</v>
      </c>
      <c r="W1363" s="276"/>
      <c r="X1363" s="276">
        <f t="shared" ca="1" si="187"/>
        <v>0</v>
      </c>
      <c r="Y1363" s="276"/>
      <c r="Z1363" s="276"/>
      <c r="AB1363" s="278" t="str">
        <f t="shared" si="188"/>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86"/>
        <v/>
      </c>
      <c r="T1364" s="225" t="str">
        <f ca="1">IF(B1364="","",IF(ISERROR(MATCH($J1364,SorP!$B$1:$B$6230,0)),"",INDIRECT("'SorP'!$A$"&amp;MATCH($J1364,SorP!$B$1:$B$6230,0))))</f>
        <v/>
      </c>
      <c r="U1364" s="241"/>
      <c r="V1364" s="275" t="e">
        <f>IF(C1364="",NA(),MATCH($B1364&amp;$C1364,'Smelter Look-up'!$J:$J,0))</f>
        <v>#N/A</v>
      </c>
      <c r="W1364" s="276"/>
      <c r="X1364" s="276">
        <f t="shared" ca="1" si="187"/>
        <v>0</v>
      </c>
      <c r="Y1364" s="276"/>
      <c r="Z1364" s="276"/>
      <c r="AB1364" s="278" t="str">
        <f t="shared" si="188"/>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86"/>
        <v/>
      </c>
      <c r="T1365" s="225" t="str">
        <f ca="1">IF(B1365="","",IF(ISERROR(MATCH($J1365,SorP!$B$1:$B$6230,0)),"",INDIRECT("'SorP'!$A$"&amp;MATCH($J1365,SorP!$B$1:$B$6230,0))))</f>
        <v/>
      </c>
      <c r="U1365" s="241"/>
      <c r="V1365" s="275" t="e">
        <f>IF(C1365="",NA(),MATCH($B1365&amp;$C1365,'Smelter Look-up'!$J:$J,0))</f>
        <v>#N/A</v>
      </c>
      <c r="W1365" s="276"/>
      <c r="X1365" s="276">
        <f t="shared" ca="1" si="187"/>
        <v>0</v>
      </c>
      <c r="Y1365" s="276"/>
      <c r="Z1365" s="276"/>
      <c r="AB1365" s="278" t="str">
        <f t="shared" si="188"/>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86"/>
        <v/>
      </c>
      <c r="T1366" s="225" t="str">
        <f ca="1">IF(B1366="","",IF(ISERROR(MATCH($J1366,SorP!$B$1:$B$6230,0)),"",INDIRECT("'SorP'!$A$"&amp;MATCH($J1366,SorP!$B$1:$B$6230,0))))</f>
        <v/>
      </c>
      <c r="U1366" s="241"/>
      <c r="V1366" s="275" t="e">
        <f>IF(C1366="",NA(),MATCH($B1366&amp;$C1366,'Smelter Look-up'!$J:$J,0))</f>
        <v>#N/A</v>
      </c>
      <c r="W1366" s="276"/>
      <c r="X1366" s="276">
        <f t="shared" ca="1" si="187"/>
        <v>0</v>
      </c>
      <c r="Y1366" s="276"/>
      <c r="Z1366" s="276"/>
      <c r="AB1366" s="278" t="str">
        <f t="shared" si="188"/>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86"/>
        <v/>
      </c>
      <c r="T1367" s="225" t="str">
        <f ca="1">IF(B1367="","",IF(ISERROR(MATCH($J1367,SorP!$B$1:$B$6230,0)),"",INDIRECT("'SorP'!$A$"&amp;MATCH($J1367,SorP!$B$1:$B$6230,0))))</f>
        <v/>
      </c>
      <c r="U1367" s="241"/>
      <c r="V1367" s="275" t="e">
        <f>IF(C1367="",NA(),MATCH($B1367&amp;$C1367,'Smelter Look-up'!$J:$J,0))</f>
        <v>#N/A</v>
      </c>
      <c r="W1367" s="276"/>
      <c r="X1367" s="276">
        <f t="shared" ca="1" si="187"/>
        <v>0</v>
      </c>
      <c r="Y1367" s="276"/>
      <c r="Z1367" s="276"/>
      <c r="AB1367" s="278" t="str">
        <f t="shared" si="188"/>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86"/>
        <v/>
      </c>
      <c r="T1368" s="225" t="str">
        <f ca="1">IF(B1368="","",IF(ISERROR(MATCH($J1368,SorP!$B$1:$B$6230,0)),"",INDIRECT("'SorP'!$A$"&amp;MATCH($J1368,SorP!$B$1:$B$6230,0))))</f>
        <v/>
      </c>
      <c r="U1368" s="241"/>
      <c r="V1368" s="275" t="e">
        <f>IF(C1368="",NA(),MATCH($B1368&amp;$C1368,'Smelter Look-up'!$J:$J,0))</f>
        <v>#N/A</v>
      </c>
      <c r="W1368" s="276"/>
      <c r="X1368" s="276">
        <f t="shared" ca="1" si="187"/>
        <v>0</v>
      </c>
      <c r="Y1368" s="276"/>
      <c r="Z1368" s="276"/>
      <c r="AB1368" s="278" t="str">
        <f t="shared" si="188"/>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86"/>
        <v/>
      </c>
      <c r="T1369" s="225" t="str">
        <f ca="1">IF(B1369="","",IF(ISERROR(MATCH($J1369,SorP!$B$1:$B$6230,0)),"",INDIRECT("'SorP'!$A$"&amp;MATCH($J1369,SorP!$B$1:$B$6230,0))))</f>
        <v/>
      </c>
      <c r="U1369" s="241"/>
      <c r="V1369" s="275" t="e">
        <f>IF(C1369="",NA(),MATCH($B1369&amp;$C1369,'Smelter Look-up'!$J:$J,0))</f>
        <v>#N/A</v>
      </c>
      <c r="W1369" s="276"/>
      <c r="X1369" s="276">
        <f t="shared" ca="1" si="187"/>
        <v>0</v>
      </c>
      <c r="Y1369" s="276"/>
      <c r="Z1369" s="276"/>
      <c r="AB1369" s="278" t="str">
        <f t="shared" si="188"/>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86"/>
        <v/>
      </c>
      <c r="T1370" s="225" t="str">
        <f ca="1">IF(B1370="","",IF(ISERROR(MATCH($J1370,SorP!$B$1:$B$6230,0)),"",INDIRECT("'SorP'!$A$"&amp;MATCH($J1370,SorP!$B$1:$B$6230,0))))</f>
        <v/>
      </c>
      <c r="U1370" s="241"/>
      <c r="V1370" s="275" t="e">
        <f>IF(C1370="",NA(),MATCH($B1370&amp;$C1370,'Smelter Look-up'!$J:$J,0))</f>
        <v>#N/A</v>
      </c>
      <c r="W1370" s="276"/>
      <c r="X1370" s="276">
        <f t="shared" ca="1" si="187"/>
        <v>0</v>
      </c>
      <c r="Y1370" s="276"/>
      <c r="Z1370" s="276"/>
      <c r="AB1370" s="278" t="str">
        <f t="shared" si="188"/>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86"/>
        <v/>
      </c>
      <c r="T1371" s="225" t="str">
        <f ca="1">IF(B1371="","",IF(ISERROR(MATCH($J1371,SorP!$B$1:$B$6230,0)),"",INDIRECT("'SorP'!$A$"&amp;MATCH($J1371,SorP!$B$1:$B$6230,0))))</f>
        <v/>
      </c>
      <c r="U1371" s="241"/>
      <c r="V1371" s="275" t="e">
        <f>IF(C1371="",NA(),MATCH($B1371&amp;$C1371,'Smelter Look-up'!$J:$J,0))</f>
        <v>#N/A</v>
      </c>
      <c r="W1371" s="276"/>
      <c r="X1371" s="276">
        <f t="shared" ca="1" si="187"/>
        <v>0</v>
      </c>
      <c r="Y1371" s="276"/>
      <c r="Z1371" s="276"/>
      <c r="AB1371" s="278" t="str">
        <f t="shared" si="188"/>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89">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0">IF(AND(C1372="Smelter not listed",OR(LEN(D1372)=0,LEN(E1372)=0)),1,0)</f>
        <v>0</v>
      </c>
      <c r="Y1372" s="276"/>
      <c r="Z1372" s="276"/>
      <c r="AB1372" s="278" t="str">
        <f t="shared" ref="AB1372:AB1402" si="191">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89"/>
        <v/>
      </c>
      <c r="T1373" s="225" t="str">
        <f ca="1">IF(B1373="","",IF(ISERROR(MATCH($J1373,SorP!$B$1:$B$6230,0)),"",INDIRECT("'SorP'!$A$"&amp;MATCH($J1373,SorP!$B$1:$B$6230,0))))</f>
        <v/>
      </c>
      <c r="U1373" s="241"/>
      <c r="V1373" s="275" t="e">
        <f>IF(C1373="",NA(),MATCH($B1373&amp;$C1373,'Smelter Look-up'!$J:$J,0))</f>
        <v>#N/A</v>
      </c>
      <c r="W1373" s="276"/>
      <c r="X1373" s="276">
        <f t="shared" ca="1" si="190"/>
        <v>0</v>
      </c>
      <c r="Y1373" s="276"/>
      <c r="Z1373" s="276"/>
      <c r="AB1373" s="278" t="str">
        <f t="shared" si="191"/>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89"/>
        <v/>
      </c>
      <c r="T1374" s="225" t="str">
        <f ca="1">IF(B1374="","",IF(ISERROR(MATCH($J1374,SorP!$B$1:$B$6230,0)),"",INDIRECT("'SorP'!$A$"&amp;MATCH($J1374,SorP!$B$1:$B$6230,0))))</f>
        <v/>
      </c>
      <c r="U1374" s="241"/>
      <c r="V1374" s="275" t="e">
        <f>IF(C1374="",NA(),MATCH($B1374&amp;$C1374,'Smelter Look-up'!$J:$J,0))</f>
        <v>#N/A</v>
      </c>
      <c r="W1374" s="276"/>
      <c r="X1374" s="276">
        <f t="shared" ca="1" si="190"/>
        <v>0</v>
      </c>
      <c r="Y1374" s="276"/>
      <c r="Z1374" s="276"/>
      <c r="AB1374" s="278" t="str">
        <f t="shared" si="191"/>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89"/>
        <v/>
      </c>
      <c r="T1375" s="225" t="str">
        <f ca="1">IF(B1375="","",IF(ISERROR(MATCH($J1375,SorP!$B$1:$B$6230,0)),"",INDIRECT("'SorP'!$A$"&amp;MATCH($J1375,SorP!$B$1:$B$6230,0))))</f>
        <v/>
      </c>
      <c r="U1375" s="241"/>
      <c r="V1375" s="275" t="e">
        <f>IF(C1375="",NA(),MATCH($B1375&amp;$C1375,'Smelter Look-up'!$J:$J,0))</f>
        <v>#N/A</v>
      </c>
      <c r="W1375" s="276"/>
      <c r="X1375" s="276">
        <f t="shared" ca="1" si="190"/>
        <v>0</v>
      </c>
      <c r="Y1375" s="276"/>
      <c r="Z1375" s="276"/>
      <c r="AB1375" s="278" t="str">
        <f t="shared" si="191"/>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89"/>
        <v/>
      </c>
      <c r="T1376" s="225" t="str">
        <f ca="1">IF(B1376="","",IF(ISERROR(MATCH($J1376,SorP!$B$1:$B$6230,0)),"",INDIRECT("'SorP'!$A$"&amp;MATCH($J1376,SorP!$B$1:$B$6230,0))))</f>
        <v/>
      </c>
      <c r="U1376" s="241"/>
      <c r="V1376" s="275" t="e">
        <f>IF(C1376="",NA(),MATCH($B1376&amp;$C1376,'Smelter Look-up'!$J:$J,0))</f>
        <v>#N/A</v>
      </c>
      <c r="W1376" s="276"/>
      <c r="X1376" s="276">
        <f t="shared" ca="1" si="190"/>
        <v>0</v>
      </c>
      <c r="Y1376" s="276"/>
      <c r="Z1376" s="276"/>
      <c r="AB1376" s="278" t="str">
        <f t="shared" si="191"/>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89"/>
        <v/>
      </c>
      <c r="T1377" s="225" t="str">
        <f ca="1">IF(B1377="","",IF(ISERROR(MATCH($J1377,SorP!$B$1:$B$6230,0)),"",INDIRECT("'SorP'!$A$"&amp;MATCH($J1377,SorP!$B$1:$B$6230,0))))</f>
        <v/>
      </c>
      <c r="U1377" s="241"/>
      <c r="V1377" s="275" t="e">
        <f>IF(C1377="",NA(),MATCH($B1377&amp;$C1377,'Smelter Look-up'!$J:$J,0))</f>
        <v>#N/A</v>
      </c>
      <c r="W1377" s="276"/>
      <c r="X1377" s="276">
        <f t="shared" ca="1" si="190"/>
        <v>0</v>
      </c>
      <c r="Y1377" s="276"/>
      <c r="Z1377" s="276"/>
      <c r="AB1377" s="278" t="str">
        <f t="shared" si="191"/>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89"/>
        <v/>
      </c>
      <c r="T1378" s="225" t="str">
        <f ca="1">IF(B1378="","",IF(ISERROR(MATCH($J1378,SorP!$B$1:$B$6230,0)),"",INDIRECT("'SorP'!$A$"&amp;MATCH($J1378,SorP!$B$1:$B$6230,0))))</f>
        <v/>
      </c>
      <c r="U1378" s="241"/>
      <c r="V1378" s="275" t="e">
        <f>IF(C1378="",NA(),MATCH($B1378&amp;$C1378,'Smelter Look-up'!$J:$J,0))</f>
        <v>#N/A</v>
      </c>
      <c r="W1378" s="276"/>
      <c r="X1378" s="276">
        <f t="shared" ca="1" si="190"/>
        <v>0</v>
      </c>
      <c r="Y1378" s="276"/>
      <c r="Z1378" s="276"/>
      <c r="AB1378" s="278" t="str">
        <f t="shared" si="191"/>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89"/>
        <v/>
      </c>
      <c r="T1379" s="225" t="str">
        <f ca="1">IF(B1379="","",IF(ISERROR(MATCH($J1379,SorP!$B$1:$B$6230,0)),"",INDIRECT("'SorP'!$A$"&amp;MATCH($J1379,SorP!$B$1:$B$6230,0))))</f>
        <v/>
      </c>
      <c r="U1379" s="241"/>
      <c r="V1379" s="275" t="e">
        <f>IF(C1379="",NA(),MATCH($B1379&amp;$C1379,'Smelter Look-up'!$J:$J,0))</f>
        <v>#N/A</v>
      </c>
      <c r="W1379" s="276"/>
      <c r="X1379" s="276">
        <f t="shared" ca="1" si="190"/>
        <v>0</v>
      </c>
      <c r="Y1379" s="276"/>
      <c r="Z1379" s="276"/>
      <c r="AB1379" s="278" t="str">
        <f t="shared" si="191"/>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89"/>
        <v/>
      </c>
      <c r="T1380" s="225" t="str">
        <f ca="1">IF(B1380="","",IF(ISERROR(MATCH($J1380,SorP!$B$1:$B$6230,0)),"",INDIRECT("'SorP'!$A$"&amp;MATCH($J1380,SorP!$B$1:$B$6230,0))))</f>
        <v/>
      </c>
      <c r="U1380" s="241"/>
      <c r="V1380" s="275" t="e">
        <f>IF(C1380="",NA(),MATCH($B1380&amp;$C1380,'Smelter Look-up'!$J:$J,0))</f>
        <v>#N/A</v>
      </c>
      <c r="W1380" s="276"/>
      <c r="X1380" s="276">
        <f t="shared" ca="1" si="190"/>
        <v>0</v>
      </c>
      <c r="Y1380" s="276"/>
      <c r="Z1380" s="276"/>
      <c r="AB1380" s="278" t="str">
        <f t="shared" si="191"/>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89"/>
        <v/>
      </c>
      <c r="T1381" s="225" t="str">
        <f ca="1">IF(B1381="","",IF(ISERROR(MATCH($J1381,SorP!$B$1:$B$6230,0)),"",INDIRECT("'SorP'!$A$"&amp;MATCH($J1381,SorP!$B$1:$B$6230,0))))</f>
        <v/>
      </c>
      <c r="U1381" s="241"/>
      <c r="V1381" s="275" t="e">
        <f>IF(C1381="",NA(),MATCH($B1381&amp;$C1381,'Smelter Look-up'!$J:$J,0))</f>
        <v>#N/A</v>
      </c>
      <c r="W1381" s="276"/>
      <c r="X1381" s="276">
        <f t="shared" ca="1" si="190"/>
        <v>0</v>
      </c>
      <c r="Y1381" s="276"/>
      <c r="Z1381" s="276"/>
      <c r="AB1381" s="278" t="str">
        <f t="shared" si="191"/>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89"/>
        <v/>
      </c>
      <c r="T1382" s="225" t="str">
        <f ca="1">IF(B1382="","",IF(ISERROR(MATCH($J1382,SorP!$B$1:$B$6230,0)),"",INDIRECT("'SorP'!$A$"&amp;MATCH($J1382,SorP!$B$1:$B$6230,0))))</f>
        <v/>
      </c>
      <c r="U1382" s="241"/>
      <c r="V1382" s="275" t="e">
        <f>IF(C1382="",NA(),MATCH($B1382&amp;$C1382,'Smelter Look-up'!$J:$J,0))</f>
        <v>#N/A</v>
      </c>
      <c r="W1382" s="276"/>
      <c r="X1382" s="276">
        <f t="shared" ca="1" si="190"/>
        <v>0</v>
      </c>
      <c r="Y1382" s="276"/>
      <c r="Z1382" s="276"/>
      <c r="AB1382" s="278" t="str">
        <f t="shared" si="191"/>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89"/>
        <v/>
      </c>
      <c r="T1383" s="225" t="str">
        <f ca="1">IF(B1383="","",IF(ISERROR(MATCH($J1383,SorP!$B$1:$B$6230,0)),"",INDIRECT("'SorP'!$A$"&amp;MATCH($J1383,SorP!$B$1:$B$6230,0))))</f>
        <v/>
      </c>
      <c r="U1383" s="241"/>
      <c r="V1383" s="275" t="e">
        <f>IF(C1383="",NA(),MATCH($B1383&amp;$C1383,'Smelter Look-up'!$J:$J,0))</f>
        <v>#N/A</v>
      </c>
      <c r="W1383" s="276"/>
      <c r="X1383" s="276">
        <f t="shared" ca="1" si="190"/>
        <v>0</v>
      </c>
      <c r="Y1383" s="276"/>
      <c r="Z1383" s="276"/>
      <c r="AB1383" s="278" t="str">
        <f t="shared" si="191"/>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89"/>
        <v/>
      </c>
      <c r="T1384" s="225" t="str">
        <f ca="1">IF(B1384="","",IF(ISERROR(MATCH($J1384,SorP!$B$1:$B$6230,0)),"",INDIRECT("'SorP'!$A$"&amp;MATCH($J1384,SorP!$B$1:$B$6230,0))))</f>
        <v/>
      </c>
      <c r="U1384" s="241"/>
      <c r="V1384" s="275" t="e">
        <f>IF(C1384="",NA(),MATCH($B1384&amp;$C1384,'Smelter Look-up'!$J:$J,0))</f>
        <v>#N/A</v>
      </c>
      <c r="W1384" s="276"/>
      <c r="X1384" s="276">
        <f t="shared" ca="1" si="190"/>
        <v>0</v>
      </c>
      <c r="Y1384" s="276"/>
      <c r="Z1384" s="276"/>
      <c r="AB1384" s="278" t="str">
        <f t="shared" si="191"/>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89"/>
        <v/>
      </c>
      <c r="T1385" s="225" t="str">
        <f ca="1">IF(B1385="","",IF(ISERROR(MATCH($J1385,SorP!$B$1:$B$6230,0)),"",INDIRECT("'SorP'!$A$"&amp;MATCH($J1385,SorP!$B$1:$B$6230,0))))</f>
        <v/>
      </c>
      <c r="U1385" s="241"/>
      <c r="V1385" s="275" t="e">
        <f>IF(C1385="",NA(),MATCH($B1385&amp;$C1385,'Smelter Look-up'!$J:$J,0))</f>
        <v>#N/A</v>
      </c>
      <c r="W1385" s="276"/>
      <c r="X1385" s="276">
        <f t="shared" ca="1" si="190"/>
        <v>0</v>
      </c>
      <c r="Y1385" s="276"/>
      <c r="Z1385" s="276"/>
      <c r="AB1385" s="278" t="str">
        <f t="shared" si="191"/>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89"/>
        <v/>
      </c>
      <c r="T1386" s="225" t="str">
        <f ca="1">IF(B1386="","",IF(ISERROR(MATCH($J1386,SorP!$B$1:$B$6230,0)),"",INDIRECT("'SorP'!$A$"&amp;MATCH($J1386,SorP!$B$1:$B$6230,0))))</f>
        <v/>
      </c>
      <c r="U1386" s="241"/>
      <c r="V1386" s="275" t="e">
        <f>IF(C1386="",NA(),MATCH($B1386&amp;$C1386,'Smelter Look-up'!$J:$J,0))</f>
        <v>#N/A</v>
      </c>
      <c r="W1386" s="276"/>
      <c r="X1386" s="276">
        <f t="shared" ca="1" si="190"/>
        <v>0</v>
      </c>
      <c r="Y1386" s="276"/>
      <c r="Z1386" s="276"/>
      <c r="AB1386" s="278" t="str">
        <f t="shared" si="191"/>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89"/>
        <v/>
      </c>
      <c r="T1387" s="225" t="str">
        <f ca="1">IF(B1387="","",IF(ISERROR(MATCH($J1387,SorP!$B$1:$B$6230,0)),"",INDIRECT("'SorP'!$A$"&amp;MATCH($J1387,SorP!$B$1:$B$6230,0))))</f>
        <v/>
      </c>
      <c r="U1387" s="241"/>
      <c r="V1387" s="275" t="e">
        <f>IF(C1387="",NA(),MATCH($B1387&amp;$C1387,'Smelter Look-up'!$J:$J,0))</f>
        <v>#N/A</v>
      </c>
      <c r="W1387" s="276"/>
      <c r="X1387" s="276">
        <f t="shared" ca="1" si="190"/>
        <v>0</v>
      </c>
      <c r="Y1387" s="276"/>
      <c r="Z1387" s="276"/>
      <c r="AB1387" s="278" t="str">
        <f t="shared" si="191"/>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89"/>
        <v/>
      </c>
      <c r="T1388" s="225" t="str">
        <f ca="1">IF(B1388="","",IF(ISERROR(MATCH($J1388,SorP!$B$1:$B$6230,0)),"",INDIRECT("'SorP'!$A$"&amp;MATCH($J1388,SorP!$B$1:$B$6230,0))))</f>
        <v/>
      </c>
      <c r="U1388" s="241"/>
      <c r="V1388" s="275" t="e">
        <f>IF(C1388="",NA(),MATCH($B1388&amp;$C1388,'Smelter Look-up'!$J:$J,0))</f>
        <v>#N/A</v>
      </c>
      <c r="W1388" s="276"/>
      <c r="X1388" s="276">
        <f t="shared" ca="1" si="190"/>
        <v>0</v>
      </c>
      <c r="Y1388" s="276"/>
      <c r="Z1388" s="276"/>
      <c r="AB1388" s="278" t="str">
        <f t="shared" si="191"/>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89"/>
        <v/>
      </c>
      <c r="T1389" s="225" t="str">
        <f ca="1">IF(B1389="","",IF(ISERROR(MATCH($J1389,SorP!$B$1:$B$6230,0)),"",INDIRECT("'SorP'!$A$"&amp;MATCH($J1389,SorP!$B$1:$B$6230,0))))</f>
        <v/>
      </c>
      <c r="U1389" s="241"/>
      <c r="V1389" s="275" t="e">
        <f>IF(C1389="",NA(),MATCH($B1389&amp;$C1389,'Smelter Look-up'!$J:$J,0))</f>
        <v>#N/A</v>
      </c>
      <c r="W1389" s="276"/>
      <c r="X1389" s="276">
        <f t="shared" ca="1" si="190"/>
        <v>0</v>
      </c>
      <c r="Y1389" s="276"/>
      <c r="Z1389" s="276"/>
      <c r="AB1389" s="278" t="str">
        <f t="shared" si="191"/>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89"/>
        <v/>
      </c>
      <c r="T1390" s="225" t="str">
        <f ca="1">IF(B1390="","",IF(ISERROR(MATCH($J1390,SorP!$B$1:$B$6230,0)),"",INDIRECT("'SorP'!$A$"&amp;MATCH($J1390,SorP!$B$1:$B$6230,0))))</f>
        <v/>
      </c>
      <c r="U1390" s="241"/>
      <c r="V1390" s="275" t="e">
        <f>IF(C1390="",NA(),MATCH($B1390&amp;$C1390,'Smelter Look-up'!$J:$J,0))</f>
        <v>#N/A</v>
      </c>
      <c r="W1390" s="276"/>
      <c r="X1390" s="276">
        <f t="shared" ca="1" si="190"/>
        <v>0</v>
      </c>
      <c r="Y1390" s="276"/>
      <c r="Z1390" s="276"/>
      <c r="AB1390" s="278" t="str">
        <f t="shared" si="191"/>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89"/>
        <v/>
      </c>
      <c r="T1391" s="225" t="str">
        <f ca="1">IF(B1391="","",IF(ISERROR(MATCH($J1391,SorP!$B$1:$B$6230,0)),"",INDIRECT("'SorP'!$A$"&amp;MATCH($J1391,SorP!$B$1:$B$6230,0))))</f>
        <v/>
      </c>
      <c r="U1391" s="241"/>
      <c r="V1391" s="275" t="e">
        <f>IF(C1391="",NA(),MATCH($B1391&amp;$C1391,'Smelter Look-up'!$J:$J,0))</f>
        <v>#N/A</v>
      </c>
      <c r="W1391" s="276"/>
      <c r="X1391" s="276">
        <f t="shared" ca="1" si="190"/>
        <v>0</v>
      </c>
      <c r="Y1391" s="276"/>
      <c r="Z1391" s="276"/>
      <c r="AB1391" s="278" t="str">
        <f t="shared" si="191"/>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89"/>
        <v/>
      </c>
      <c r="T1392" s="225" t="str">
        <f ca="1">IF(B1392="","",IF(ISERROR(MATCH($J1392,SorP!$B$1:$B$6230,0)),"",INDIRECT("'SorP'!$A$"&amp;MATCH($J1392,SorP!$B$1:$B$6230,0))))</f>
        <v/>
      </c>
      <c r="U1392" s="241"/>
      <c r="V1392" s="275" t="e">
        <f>IF(C1392="",NA(),MATCH($B1392&amp;$C1392,'Smelter Look-up'!$J:$J,0))</f>
        <v>#N/A</v>
      </c>
      <c r="W1392" s="276"/>
      <c r="X1392" s="276">
        <f t="shared" ca="1" si="190"/>
        <v>0</v>
      </c>
      <c r="Y1392" s="276"/>
      <c r="Z1392" s="276"/>
      <c r="AB1392" s="278" t="str">
        <f t="shared" si="191"/>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89"/>
        <v/>
      </c>
      <c r="T1393" s="225" t="str">
        <f ca="1">IF(B1393="","",IF(ISERROR(MATCH($J1393,SorP!$B$1:$B$6230,0)),"",INDIRECT("'SorP'!$A$"&amp;MATCH($J1393,SorP!$B$1:$B$6230,0))))</f>
        <v/>
      </c>
      <c r="U1393" s="241"/>
      <c r="V1393" s="275" t="e">
        <f>IF(C1393="",NA(),MATCH($B1393&amp;$C1393,'Smelter Look-up'!$J:$J,0))</f>
        <v>#N/A</v>
      </c>
      <c r="W1393" s="276"/>
      <c r="X1393" s="276">
        <f t="shared" ca="1" si="190"/>
        <v>0</v>
      </c>
      <c r="Y1393" s="276"/>
      <c r="Z1393" s="276"/>
      <c r="AB1393" s="278" t="str">
        <f t="shared" si="191"/>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89"/>
        <v/>
      </c>
      <c r="T1394" s="225" t="str">
        <f ca="1">IF(B1394="","",IF(ISERROR(MATCH($J1394,SorP!$B$1:$B$6230,0)),"",INDIRECT("'SorP'!$A$"&amp;MATCH($J1394,SorP!$B$1:$B$6230,0))))</f>
        <v/>
      </c>
      <c r="U1394" s="241"/>
      <c r="V1394" s="275" t="e">
        <f>IF(C1394="",NA(),MATCH($B1394&amp;$C1394,'Smelter Look-up'!$J:$J,0))</f>
        <v>#N/A</v>
      </c>
      <c r="W1394" s="276"/>
      <c r="X1394" s="276">
        <f t="shared" ca="1" si="190"/>
        <v>0</v>
      </c>
      <c r="Y1394" s="276"/>
      <c r="Z1394" s="276"/>
      <c r="AB1394" s="278" t="str">
        <f t="shared" si="191"/>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89"/>
        <v/>
      </c>
      <c r="T1395" s="225" t="str">
        <f ca="1">IF(B1395="","",IF(ISERROR(MATCH($J1395,SorP!$B$1:$B$6230,0)),"",INDIRECT("'SorP'!$A$"&amp;MATCH($J1395,SorP!$B$1:$B$6230,0))))</f>
        <v/>
      </c>
      <c r="U1395" s="241"/>
      <c r="V1395" s="275" t="e">
        <f>IF(C1395="",NA(),MATCH($B1395&amp;$C1395,'Smelter Look-up'!$J:$J,0))</f>
        <v>#N/A</v>
      </c>
      <c r="W1395" s="276"/>
      <c r="X1395" s="276">
        <f t="shared" ca="1" si="190"/>
        <v>0</v>
      </c>
      <c r="Y1395" s="276"/>
      <c r="Z1395" s="276"/>
      <c r="AB1395" s="278" t="str">
        <f t="shared" si="191"/>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89"/>
        <v/>
      </c>
      <c r="T1396" s="225" t="str">
        <f ca="1">IF(B1396="","",IF(ISERROR(MATCH($J1396,SorP!$B$1:$B$6230,0)),"",INDIRECT("'SorP'!$A$"&amp;MATCH($J1396,SorP!$B$1:$B$6230,0))))</f>
        <v/>
      </c>
      <c r="U1396" s="241"/>
      <c r="V1396" s="275" t="e">
        <f>IF(C1396="",NA(),MATCH($B1396&amp;$C1396,'Smelter Look-up'!$J:$J,0))</f>
        <v>#N/A</v>
      </c>
      <c r="W1396" s="276"/>
      <c r="X1396" s="276">
        <f t="shared" ca="1" si="190"/>
        <v>0</v>
      </c>
      <c r="Y1396" s="276"/>
      <c r="Z1396" s="276"/>
      <c r="AB1396" s="278" t="str">
        <f t="shared" si="191"/>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89"/>
        <v/>
      </c>
      <c r="T1397" s="225" t="str">
        <f ca="1">IF(B1397="","",IF(ISERROR(MATCH($J1397,SorP!$B$1:$B$6230,0)),"",INDIRECT("'SorP'!$A$"&amp;MATCH($J1397,SorP!$B$1:$B$6230,0))))</f>
        <v/>
      </c>
      <c r="U1397" s="241"/>
      <c r="V1397" s="275" t="e">
        <f>IF(C1397="",NA(),MATCH($B1397&amp;$C1397,'Smelter Look-up'!$J:$J,0))</f>
        <v>#N/A</v>
      </c>
      <c r="W1397" s="276"/>
      <c r="X1397" s="276">
        <f t="shared" ca="1" si="190"/>
        <v>0</v>
      </c>
      <c r="Y1397" s="276"/>
      <c r="Z1397" s="276"/>
      <c r="AB1397" s="278" t="str">
        <f t="shared" si="191"/>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89"/>
        <v/>
      </c>
      <c r="T1398" s="225" t="str">
        <f ca="1">IF(B1398="","",IF(ISERROR(MATCH($J1398,SorP!$B$1:$B$6230,0)),"",INDIRECT("'SorP'!$A$"&amp;MATCH($J1398,SorP!$B$1:$B$6230,0))))</f>
        <v/>
      </c>
      <c r="U1398" s="241"/>
      <c r="V1398" s="275" t="e">
        <f>IF(C1398="",NA(),MATCH($B1398&amp;$C1398,'Smelter Look-up'!$J:$J,0))</f>
        <v>#N/A</v>
      </c>
      <c r="W1398" s="276"/>
      <c r="X1398" s="276">
        <f t="shared" ca="1" si="190"/>
        <v>0</v>
      </c>
      <c r="Y1398" s="276"/>
      <c r="Z1398" s="276"/>
      <c r="AB1398" s="278" t="str">
        <f t="shared" si="191"/>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89"/>
        <v/>
      </c>
      <c r="T1399" s="225" t="str">
        <f ca="1">IF(B1399="","",IF(ISERROR(MATCH($J1399,SorP!$B$1:$B$6230,0)),"",INDIRECT("'SorP'!$A$"&amp;MATCH($J1399,SorP!$B$1:$B$6230,0))))</f>
        <v/>
      </c>
      <c r="U1399" s="241"/>
      <c r="V1399" s="275" t="e">
        <f>IF(C1399="",NA(),MATCH($B1399&amp;$C1399,'Smelter Look-up'!$J:$J,0))</f>
        <v>#N/A</v>
      </c>
      <c r="W1399" s="276"/>
      <c r="X1399" s="276">
        <f t="shared" ca="1" si="190"/>
        <v>0</v>
      </c>
      <c r="Y1399" s="276"/>
      <c r="Z1399" s="276"/>
      <c r="AB1399" s="278" t="str">
        <f t="shared" si="191"/>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89"/>
        <v/>
      </c>
      <c r="T1400" s="225" t="str">
        <f ca="1">IF(B1400="","",IF(ISERROR(MATCH($J1400,SorP!$B$1:$B$6230,0)),"",INDIRECT("'SorP'!$A$"&amp;MATCH($J1400,SorP!$B$1:$B$6230,0))))</f>
        <v/>
      </c>
      <c r="U1400" s="241"/>
      <c r="V1400" s="275" t="e">
        <f>IF(C1400="",NA(),MATCH($B1400&amp;$C1400,'Smelter Look-up'!$J:$J,0))</f>
        <v>#N/A</v>
      </c>
      <c r="W1400" s="276"/>
      <c r="X1400" s="276">
        <f t="shared" ca="1" si="190"/>
        <v>0</v>
      </c>
      <c r="Y1400" s="276"/>
      <c r="Z1400" s="276"/>
      <c r="AB1400" s="278" t="str">
        <f t="shared" si="191"/>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89"/>
        <v/>
      </c>
      <c r="T1401" s="225" t="str">
        <f ca="1">IF(B1401="","",IF(ISERROR(MATCH($J1401,SorP!$B$1:$B$6230,0)),"",INDIRECT("'SorP'!$A$"&amp;MATCH($J1401,SorP!$B$1:$B$6230,0))))</f>
        <v/>
      </c>
      <c r="U1401" s="241"/>
      <c r="V1401" s="275" t="e">
        <f>IF(C1401="",NA(),MATCH($B1401&amp;$C1401,'Smelter Look-up'!$J:$J,0))</f>
        <v>#N/A</v>
      </c>
      <c r="W1401" s="276"/>
      <c r="X1401" s="276">
        <f t="shared" ca="1" si="190"/>
        <v>0</v>
      </c>
      <c r="Y1401" s="276"/>
      <c r="Z1401" s="276"/>
      <c r="AB1401" s="278" t="str">
        <f t="shared" si="191"/>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89"/>
        <v/>
      </c>
      <c r="T1402" s="225" t="str">
        <f ca="1">IF(B1402="","",IF(ISERROR(MATCH($J1402,SorP!$B$1:$B$6230,0)),"",INDIRECT("'SorP'!$A$"&amp;MATCH($J1402,SorP!$B$1:$B$6230,0))))</f>
        <v/>
      </c>
      <c r="U1402" s="241"/>
      <c r="V1402" s="275" t="e">
        <f>IF(C1402="",NA(),MATCH($B1402&amp;$C1402,'Smelter Look-up'!$J:$J,0))</f>
        <v>#N/A</v>
      </c>
      <c r="W1402" s="276"/>
      <c r="X1402" s="276">
        <f t="shared" ca="1" si="190"/>
        <v>0</v>
      </c>
      <c r="Y1402" s="276"/>
      <c r="Z1402" s="276"/>
      <c r="AB1402" s="278" t="str">
        <f t="shared" si="191"/>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2">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3">IF(AND(C1403="Smelter not listed",OR(LEN(D1403)=0,LEN(E1403)=0)),1,0)</f>
        <v>0</v>
      </c>
      <c r="Y1403" s="276"/>
      <c r="Z1403" s="276"/>
      <c r="AB1403" s="278" t="str">
        <f t="shared" ref="AB1403" si="194">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195">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196">IF(AND(C1404="Smelter not listed",OR(LEN(D1404)=0,LEN(E1404)=0)),1,0)</f>
        <v>0</v>
      </c>
      <c r="Y1404" s="276"/>
      <c r="Z1404" s="276"/>
      <c r="AB1404" s="278" t="str">
        <f t="shared" ref="AB1404:AB1435" si="197">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195"/>
        <v/>
      </c>
      <c r="T1405" s="225" t="str">
        <f ca="1">IF(B1405="","",IF(ISERROR(MATCH($J1405,SorP!$B$1:$B$6230,0)),"",INDIRECT("'SorP'!$A$"&amp;MATCH($J1405,SorP!$B$1:$B$6230,0))))</f>
        <v/>
      </c>
      <c r="U1405" s="241"/>
      <c r="V1405" s="275" t="e">
        <f>IF(C1405="",NA(),MATCH($B1405&amp;$C1405,'Smelter Look-up'!$J:$J,0))</f>
        <v>#N/A</v>
      </c>
      <c r="W1405" s="276"/>
      <c r="X1405" s="276">
        <f t="shared" ca="1" si="196"/>
        <v>0</v>
      </c>
      <c r="Y1405" s="276"/>
      <c r="Z1405" s="276"/>
      <c r="AB1405" s="278" t="str">
        <f t="shared" si="197"/>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195"/>
        <v/>
      </c>
      <c r="T1406" s="225" t="str">
        <f ca="1">IF(B1406="","",IF(ISERROR(MATCH($J1406,SorP!$B$1:$B$6230,0)),"",INDIRECT("'SorP'!$A$"&amp;MATCH($J1406,SorP!$B$1:$B$6230,0))))</f>
        <v/>
      </c>
      <c r="U1406" s="241"/>
      <c r="V1406" s="275" t="e">
        <f>IF(C1406="",NA(),MATCH($B1406&amp;$C1406,'Smelter Look-up'!$J:$J,0))</f>
        <v>#N/A</v>
      </c>
      <c r="W1406" s="276"/>
      <c r="X1406" s="276">
        <f t="shared" ca="1" si="196"/>
        <v>0</v>
      </c>
      <c r="Y1406" s="276"/>
      <c r="Z1406" s="276"/>
      <c r="AB1406" s="278" t="str">
        <f t="shared" si="197"/>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195"/>
        <v/>
      </c>
      <c r="T1407" s="225" t="str">
        <f ca="1">IF(B1407="","",IF(ISERROR(MATCH($J1407,SorP!$B$1:$B$6230,0)),"",INDIRECT("'SorP'!$A$"&amp;MATCH($J1407,SorP!$B$1:$B$6230,0))))</f>
        <v/>
      </c>
      <c r="U1407" s="241"/>
      <c r="V1407" s="275" t="e">
        <f>IF(C1407="",NA(),MATCH($B1407&amp;$C1407,'Smelter Look-up'!$J:$J,0))</f>
        <v>#N/A</v>
      </c>
      <c r="W1407" s="276"/>
      <c r="X1407" s="276">
        <f t="shared" ca="1" si="196"/>
        <v>0</v>
      </c>
      <c r="Y1407" s="276"/>
      <c r="Z1407" s="276"/>
      <c r="AB1407" s="278" t="str">
        <f t="shared" si="197"/>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195"/>
        <v/>
      </c>
      <c r="T1408" s="225" t="str">
        <f ca="1">IF(B1408="","",IF(ISERROR(MATCH($J1408,SorP!$B$1:$B$6230,0)),"",INDIRECT("'SorP'!$A$"&amp;MATCH($J1408,SorP!$B$1:$B$6230,0))))</f>
        <v/>
      </c>
      <c r="U1408" s="241"/>
      <c r="V1408" s="275" t="e">
        <f>IF(C1408="",NA(),MATCH($B1408&amp;$C1408,'Smelter Look-up'!$J:$J,0))</f>
        <v>#N/A</v>
      </c>
      <c r="W1408" s="276"/>
      <c r="X1408" s="276">
        <f t="shared" ca="1" si="196"/>
        <v>0</v>
      </c>
      <c r="Y1408" s="276"/>
      <c r="Z1408" s="276"/>
      <c r="AB1408" s="278" t="str">
        <f t="shared" si="197"/>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195"/>
        <v/>
      </c>
      <c r="T1409" s="225" t="str">
        <f ca="1">IF(B1409="","",IF(ISERROR(MATCH($J1409,SorP!$B$1:$B$6230,0)),"",INDIRECT("'SorP'!$A$"&amp;MATCH($J1409,SorP!$B$1:$B$6230,0))))</f>
        <v/>
      </c>
      <c r="U1409" s="241"/>
      <c r="V1409" s="275" t="e">
        <f>IF(C1409="",NA(),MATCH($B1409&amp;$C1409,'Smelter Look-up'!$J:$J,0))</f>
        <v>#N/A</v>
      </c>
      <c r="W1409" s="276"/>
      <c r="X1409" s="276">
        <f t="shared" ca="1" si="196"/>
        <v>0</v>
      </c>
      <c r="Y1409" s="276"/>
      <c r="Z1409" s="276"/>
      <c r="AB1409" s="278" t="str">
        <f t="shared" si="197"/>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195"/>
        <v/>
      </c>
      <c r="T1410" s="225" t="str">
        <f ca="1">IF(B1410="","",IF(ISERROR(MATCH($J1410,SorP!$B$1:$B$6230,0)),"",INDIRECT("'SorP'!$A$"&amp;MATCH($J1410,SorP!$B$1:$B$6230,0))))</f>
        <v/>
      </c>
      <c r="U1410" s="241"/>
      <c r="V1410" s="275" t="e">
        <f>IF(C1410="",NA(),MATCH($B1410&amp;$C1410,'Smelter Look-up'!$J:$J,0))</f>
        <v>#N/A</v>
      </c>
      <c r="W1410" s="276"/>
      <c r="X1410" s="276">
        <f t="shared" ca="1" si="196"/>
        <v>0</v>
      </c>
      <c r="Y1410" s="276"/>
      <c r="Z1410" s="276"/>
      <c r="AB1410" s="278" t="str">
        <f t="shared" si="197"/>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195"/>
        <v/>
      </c>
      <c r="T1411" s="225" t="str">
        <f ca="1">IF(B1411="","",IF(ISERROR(MATCH($J1411,SorP!$B$1:$B$6230,0)),"",INDIRECT("'SorP'!$A$"&amp;MATCH($J1411,SorP!$B$1:$B$6230,0))))</f>
        <v/>
      </c>
      <c r="U1411" s="241"/>
      <c r="V1411" s="275" t="e">
        <f>IF(C1411="",NA(),MATCH($B1411&amp;$C1411,'Smelter Look-up'!$J:$J,0))</f>
        <v>#N/A</v>
      </c>
      <c r="W1411" s="276"/>
      <c r="X1411" s="276">
        <f t="shared" ca="1" si="196"/>
        <v>0</v>
      </c>
      <c r="Y1411" s="276"/>
      <c r="Z1411" s="276"/>
      <c r="AB1411" s="278" t="str">
        <f t="shared" si="197"/>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195"/>
        <v/>
      </c>
      <c r="T1412" s="225" t="str">
        <f ca="1">IF(B1412="","",IF(ISERROR(MATCH($J1412,SorP!$B$1:$B$6230,0)),"",INDIRECT("'SorP'!$A$"&amp;MATCH($J1412,SorP!$B$1:$B$6230,0))))</f>
        <v/>
      </c>
      <c r="U1412" s="241"/>
      <c r="V1412" s="275" t="e">
        <f>IF(C1412="",NA(),MATCH($B1412&amp;$C1412,'Smelter Look-up'!$J:$J,0))</f>
        <v>#N/A</v>
      </c>
      <c r="W1412" s="276"/>
      <c r="X1412" s="276">
        <f t="shared" ca="1" si="196"/>
        <v>0</v>
      </c>
      <c r="Y1412" s="276"/>
      <c r="Z1412" s="276"/>
      <c r="AB1412" s="278" t="str">
        <f t="shared" si="197"/>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195"/>
        <v/>
      </c>
      <c r="T1413" s="225" t="str">
        <f ca="1">IF(B1413="","",IF(ISERROR(MATCH($J1413,SorP!$B$1:$B$6230,0)),"",INDIRECT("'SorP'!$A$"&amp;MATCH($J1413,SorP!$B$1:$B$6230,0))))</f>
        <v/>
      </c>
      <c r="U1413" s="241"/>
      <c r="V1413" s="275" t="e">
        <f>IF(C1413="",NA(),MATCH($B1413&amp;$C1413,'Smelter Look-up'!$J:$J,0))</f>
        <v>#N/A</v>
      </c>
      <c r="W1413" s="276"/>
      <c r="X1413" s="276">
        <f t="shared" ca="1" si="196"/>
        <v>0</v>
      </c>
      <c r="Y1413" s="276"/>
      <c r="Z1413" s="276"/>
      <c r="AB1413" s="278" t="str">
        <f t="shared" si="197"/>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195"/>
        <v/>
      </c>
      <c r="T1414" s="225" t="str">
        <f ca="1">IF(B1414="","",IF(ISERROR(MATCH($J1414,SorP!$B$1:$B$6230,0)),"",INDIRECT("'SorP'!$A$"&amp;MATCH($J1414,SorP!$B$1:$B$6230,0))))</f>
        <v/>
      </c>
      <c r="U1414" s="241"/>
      <c r="V1414" s="275" t="e">
        <f>IF(C1414="",NA(),MATCH($B1414&amp;$C1414,'Smelter Look-up'!$J:$J,0))</f>
        <v>#N/A</v>
      </c>
      <c r="W1414" s="276"/>
      <c r="X1414" s="276">
        <f t="shared" ca="1" si="196"/>
        <v>0</v>
      </c>
      <c r="Y1414" s="276"/>
      <c r="Z1414" s="276"/>
      <c r="AB1414" s="278" t="str">
        <f t="shared" si="197"/>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195"/>
        <v/>
      </c>
      <c r="T1415" s="225" t="str">
        <f ca="1">IF(B1415="","",IF(ISERROR(MATCH($J1415,SorP!$B$1:$B$6230,0)),"",INDIRECT("'SorP'!$A$"&amp;MATCH($J1415,SorP!$B$1:$B$6230,0))))</f>
        <v/>
      </c>
      <c r="U1415" s="241"/>
      <c r="V1415" s="275" t="e">
        <f>IF(C1415="",NA(),MATCH($B1415&amp;$C1415,'Smelter Look-up'!$J:$J,0))</f>
        <v>#N/A</v>
      </c>
      <c r="W1415" s="276"/>
      <c r="X1415" s="276">
        <f t="shared" ca="1" si="196"/>
        <v>0</v>
      </c>
      <c r="Y1415" s="276"/>
      <c r="Z1415" s="276"/>
      <c r="AB1415" s="278" t="str">
        <f t="shared" si="197"/>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195"/>
        <v/>
      </c>
      <c r="T1416" s="225" t="str">
        <f ca="1">IF(B1416="","",IF(ISERROR(MATCH($J1416,SorP!$B$1:$B$6230,0)),"",INDIRECT("'SorP'!$A$"&amp;MATCH($J1416,SorP!$B$1:$B$6230,0))))</f>
        <v/>
      </c>
      <c r="U1416" s="241"/>
      <c r="V1416" s="275" t="e">
        <f>IF(C1416="",NA(),MATCH($B1416&amp;$C1416,'Smelter Look-up'!$J:$J,0))</f>
        <v>#N/A</v>
      </c>
      <c r="W1416" s="276"/>
      <c r="X1416" s="276">
        <f t="shared" ca="1" si="196"/>
        <v>0</v>
      </c>
      <c r="Y1416" s="276"/>
      <c r="Z1416" s="276"/>
      <c r="AB1416" s="278" t="str">
        <f t="shared" si="197"/>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195"/>
        <v/>
      </c>
      <c r="T1417" s="225" t="str">
        <f ca="1">IF(B1417="","",IF(ISERROR(MATCH($J1417,SorP!$B$1:$B$6230,0)),"",INDIRECT("'SorP'!$A$"&amp;MATCH($J1417,SorP!$B$1:$B$6230,0))))</f>
        <v/>
      </c>
      <c r="U1417" s="241"/>
      <c r="V1417" s="275" t="e">
        <f>IF(C1417="",NA(),MATCH($B1417&amp;$C1417,'Smelter Look-up'!$J:$J,0))</f>
        <v>#N/A</v>
      </c>
      <c r="W1417" s="276"/>
      <c r="X1417" s="276">
        <f t="shared" ca="1" si="196"/>
        <v>0</v>
      </c>
      <c r="Y1417" s="276"/>
      <c r="Z1417" s="276"/>
      <c r="AB1417" s="278" t="str">
        <f t="shared" si="197"/>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195"/>
        <v/>
      </c>
      <c r="T1418" s="225" t="str">
        <f ca="1">IF(B1418="","",IF(ISERROR(MATCH($J1418,SorP!$B$1:$B$6230,0)),"",INDIRECT("'SorP'!$A$"&amp;MATCH($J1418,SorP!$B$1:$B$6230,0))))</f>
        <v/>
      </c>
      <c r="U1418" s="241"/>
      <c r="V1418" s="275" t="e">
        <f>IF(C1418="",NA(),MATCH($B1418&amp;$C1418,'Smelter Look-up'!$J:$J,0))</f>
        <v>#N/A</v>
      </c>
      <c r="W1418" s="276"/>
      <c r="X1418" s="276">
        <f t="shared" ca="1" si="196"/>
        <v>0</v>
      </c>
      <c r="Y1418" s="276"/>
      <c r="Z1418" s="276"/>
      <c r="AB1418" s="278" t="str">
        <f t="shared" si="197"/>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195"/>
        <v/>
      </c>
      <c r="T1419" s="225" t="str">
        <f ca="1">IF(B1419="","",IF(ISERROR(MATCH($J1419,SorP!$B$1:$B$6230,0)),"",INDIRECT("'SorP'!$A$"&amp;MATCH($J1419,SorP!$B$1:$B$6230,0))))</f>
        <v/>
      </c>
      <c r="U1419" s="241"/>
      <c r="V1419" s="275" t="e">
        <f>IF(C1419="",NA(),MATCH($B1419&amp;$C1419,'Smelter Look-up'!$J:$J,0))</f>
        <v>#N/A</v>
      </c>
      <c r="W1419" s="276"/>
      <c r="X1419" s="276">
        <f t="shared" ca="1" si="196"/>
        <v>0</v>
      </c>
      <c r="Y1419" s="276"/>
      <c r="Z1419" s="276"/>
      <c r="AB1419" s="278" t="str">
        <f t="shared" si="197"/>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195"/>
        <v/>
      </c>
      <c r="T1420" s="225" t="str">
        <f ca="1">IF(B1420="","",IF(ISERROR(MATCH($J1420,SorP!$B$1:$B$6230,0)),"",INDIRECT("'SorP'!$A$"&amp;MATCH($J1420,SorP!$B$1:$B$6230,0))))</f>
        <v/>
      </c>
      <c r="U1420" s="241"/>
      <c r="V1420" s="275" t="e">
        <f>IF(C1420="",NA(),MATCH($B1420&amp;$C1420,'Smelter Look-up'!$J:$J,0))</f>
        <v>#N/A</v>
      </c>
      <c r="W1420" s="276"/>
      <c r="X1420" s="276">
        <f t="shared" ca="1" si="196"/>
        <v>0</v>
      </c>
      <c r="Y1420" s="276"/>
      <c r="Z1420" s="276"/>
      <c r="AB1420" s="278" t="str">
        <f t="shared" si="197"/>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195"/>
        <v/>
      </c>
      <c r="T1421" s="225" t="str">
        <f ca="1">IF(B1421="","",IF(ISERROR(MATCH($J1421,SorP!$B$1:$B$6230,0)),"",INDIRECT("'SorP'!$A$"&amp;MATCH($J1421,SorP!$B$1:$B$6230,0))))</f>
        <v/>
      </c>
      <c r="U1421" s="241"/>
      <c r="V1421" s="275" t="e">
        <f>IF(C1421="",NA(),MATCH($B1421&amp;$C1421,'Smelter Look-up'!$J:$J,0))</f>
        <v>#N/A</v>
      </c>
      <c r="W1421" s="276"/>
      <c r="X1421" s="276">
        <f t="shared" ca="1" si="196"/>
        <v>0</v>
      </c>
      <c r="Y1421" s="276"/>
      <c r="Z1421" s="276"/>
      <c r="AB1421" s="278" t="str">
        <f t="shared" si="197"/>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195"/>
        <v/>
      </c>
      <c r="T1422" s="225" t="str">
        <f ca="1">IF(B1422="","",IF(ISERROR(MATCH($J1422,SorP!$B$1:$B$6230,0)),"",INDIRECT("'SorP'!$A$"&amp;MATCH($J1422,SorP!$B$1:$B$6230,0))))</f>
        <v/>
      </c>
      <c r="U1422" s="241"/>
      <c r="V1422" s="275" t="e">
        <f>IF(C1422="",NA(),MATCH($B1422&amp;$C1422,'Smelter Look-up'!$J:$J,0))</f>
        <v>#N/A</v>
      </c>
      <c r="W1422" s="276"/>
      <c r="X1422" s="276">
        <f t="shared" ca="1" si="196"/>
        <v>0</v>
      </c>
      <c r="Y1422" s="276"/>
      <c r="Z1422" s="276"/>
      <c r="AB1422" s="278" t="str">
        <f t="shared" si="197"/>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195"/>
        <v/>
      </c>
      <c r="T1423" s="225" t="str">
        <f ca="1">IF(B1423="","",IF(ISERROR(MATCH($J1423,SorP!$B$1:$B$6230,0)),"",INDIRECT("'SorP'!$A$"&amp;MATCH($J1423,SorP!$B$1:$B$6230,0))))</f>
        <v/>
      </c>
      <c r="U1423" s="241"/>
      <c r="V1423" s="275" t="e">
        <f>IF(C1423="",NA(),MATCH($B1423&amp;$C1423,'Smelter Look-up'!$J:$J,0))</f>
        <v>#N/A</v>
      </c>
      <c r="W1423" s="276"/>
      <c r="X1423" s="276">
        <f t="shared" ca="1" si="196"/>
        <v>0</v>
      </c>
      <c r="Y1423" s="276"/>
      <c r="Z1423" s="276"/>
      <c r="AB1423" s="278" t="str">
        <f t="shared" si="197"/>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195"/>
        <v/>
      </c>
      <c r="T1424" s="225" t="str">
        <f ca="1">IF(B1424="","",IF(ISERROR(MATCH($J1424,SorP!$B$1:$B$6230,0)),"",INDIRECT("'SorP'!$A$"&amp;MATCH($J1424,SorP!$B$1:$B$6230,0))))</f>
        <v/>
      </c>
      <c r="U1424" s="241"/>
      <c r="V1424" s="275" t="e">
        <f>IF(C1424="",NA(),MATCH($B1424&amp;$C1424,'Smelter Look-up'!$J:$J,0))</f>
        <v>#N/A</v>
      </c>
      <c r="W1424" s="276"/>
      <c r="X1424" s="276">
        <f t="shared" ca="1" si="196"/>
        <v>0</v>
      </c>
      <c r="Y1424" s="276"/>
      <c r="Z1424" s="276"/>
      <c r="AB1424" s="278" t="str">
        <f t="shared" si="197"/>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195"/>
        <v/>
      </c>
      <c r="T1425" s="225" t="str">
        <f ca="1">IF(B1425="","",IF(ISERROR(MATCH($J1425,SorP!$B$1:$B$6230,0)),"",INDIRECT("'SorP'!$A$"&amp;MATCH($J1425,SorP!$B$1:$B$6230,0))))</f>
        <v/>
      </c>
      <c r="U1425" s="241"/>
      <c r="V1425" s="275" t="e">
        <f>IF(C1425="",NA(),MATCH($B1425&amp;$C1425,'Smelter Look-up'!$J:$J,0))</f>
        <v>#N/A</v>
      </c>
      <c r="W1425" s="276"/>
      <c r="X1425" s="276">
        <f t="shared" ca="1" si="196"/>
        <v>0</v>
      </c>
      <c r="Y1425" s="276"/>
      <c r="Z1425" s="276"/>
      <c r="AB1425" s="278" t="str">
        <f t="shared" si="197"/>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195"/>
        <v/>
      </c>
      <c r="T1426" s="225" t="str">
        <f ca="1">IF(B1426="","",IF(ISERROR(MATCH($J1426,SorP!$B$1:$B$6230,0)),"",INDIRECT("'SorP'!$A$"&amp;MATCH($J1426,SorP!$B$1:$B$6230,0))))</f>
        <v/>
      </c>
      <c r="U1426" s="241"/>
      <c r="V1426" s="275" t="e">
        <f>IF(C1426="",NA(),MATCH($B1426&amp;$C1426,'Smelter Look-up'!$J:$J,0))</f>
        <v>#N/A</v>
      </c>
      <c r="W1426" s="276"/>
      <c r="X1426" s="276">
        <f t="shared" ca="1" si="196"/>
        <v>0</v>
      </c>
      <c r="Y1426" s="276"/>
      <c r="Z1426" s="276"/>
      <c r="AB1426" s="278" t="str">
        <f t="shared" si="197"/>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195"/>
        <v/>
      </c>
      <c r="T1427" s="225" t="str">
        <f ca="1">IF(B1427="","",IF(ISERROR(MATCH($J1427,SorP!$B$1:$B$6230,0)),"",INDIRECT("'SorP'!$A$"&amp;MATCH($J1427,SorP!$B$1:$B$6230,0))))</f>
        <v/>
      </c>
      <c r="U1427" s="241"/>
      <c r="V1427" s="275" t="e">
        <f>IF(C1427="",NA(),MATCH($B1427&amp;$C1427,'Smelter Look-up'!$J:$J,0))</f>
        <v>#N/A</v>
      </c>
      <c r="W1427" s="276"/>
      <c r="X1427" s="276">
        <f t="shared" ca="1" si="196"/>
        <v>0</v>
      </c>
      <c r="Y1427" s="276"/>
      <c r="Z1427" s="276"/>
      <c r="AB1427" s="278" t="str">
        <f t="shared" si="197"/>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195"/>
        <v/>
      </c>
      <c r="T1428" s="225" t="str">
        <f ca="1">IF(B1428="","",IF(ISERROR(MATCH($J1428,SorP!$B$1:$B$6230,0)),"",INDIRECT("'SorP'!$A$"&amp;MATCH($J1428,SorP!$B$1:$B$6230,0))))</f>
        <v/>
      </c>
      <c r="U1428" s="241"/>
      <c r="V1428" s="275" t="e">
        <f>IF(C1428="",NA(),MATCH($B1428&amp;$C1428,'Smelter Look-up'!$J:$J,0))</f>
        <v>#N/A</v>
      </c>
      <c r="W1428" s="276"/>
      <c r="X1428" s="276">
        <f t="shared" ca="1" si="196"/>
        <v>0</v>
      </c>
      <c r="Y1428" s="276"/>
      <c r="Z1428" s="276"/>
      <c r="AB1428" s="278" t="str">
        <f t="shared" si="197"/>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195"/>
        <v/>
      </c>
      <c r="T1429" s="225" t="str">
        <f ca="1">IF(B1429="","",IF(ISERROR(MATCH($J1429,SorP!$B$1:$B$6230,0)),"",INDIRECT("'SorP'!$A$"&amp;MATCH($J1429,SorP!$B$1:$B$6230,0))))</f>
        <v/>
      </c>
      <c r="U1429" s="241"/>
      <c r="V1429" s="275" t="e">
        <f>IF(C1429="",NA(),MATCH($B1429&amp;$C1429,'Smelter Look-up'!$J:$J,0))</f>
        <v>#N/A</v>
      </c>
      <c r="W1429" s="276"/>
      <c r="X1429" s="276">
        <f t="shared" ca="1" si="196"/>
        <v>0</v>
      </c>
      <c r="Y1429" s="276"/>
      <c r="Z1429" s="276"/>
      <c r="AB1429" s="278" t="str">
        <f t="shared" si="197"/>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195"/>
        <v/>
      </c>
      <c r="T1430" s="225" t="str">
        <f ca="1">IF(B1430="","",IF(ISERROR(MATCH($J1430,SorP!$B$1:$B$6230,0)),"",INDIRECT("'SorP'!$A$"&amp;MATCH($J1430,SorP!$B$1:$B$6230,0))))</f>
        <v/>
      </c>
      <c r="U1430" s="241"/>
      <c r="V1430" s="275" t="e">
        <f>IF(C1430="",NA(),MATCH($B1430&amp;$C1430,'Smelter Look-up'!$J:$J,0))</f>
        <v>#N/A</v>
      </c>
      <c r="W1430" s="276"/>
      <c r="X1430" s="276">
        <f t="shared" ca="1" si="196"/>
        <v>0</v>
      </c>
      <c r="Y1430" s="276"/>
      <c r="Z1430" s="276"/>
      <c r="AB1430" s="278" t="str">
        <f t="shared" si="197"/>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195"/>
        <v/>
      </c>
      <c r="T1431" s="225" t="str">
        <f ca="1">IF(B1431="","",IF(ISERROR(MATCH($J1431,SorP!$B$1:$B$6230,0)),"",INDIRECT("'SorP'!$A$"&amp;MATCH($J1431,SorP!$B$1:$B$6230,0))))</f>
        <v/>
      </c>
      <c r="U1431" s="241"/>
      <c r="V1431" s="275" t="e">
        <f>IF(C1431="",NA(),MATCH($B1431&amp;$C1431,'Smelter Look-up'!$J:$J,0))</f>
        <v>#N/A</v>
      </c>
      <c r="W1431" s="276"/>
      <c r="X1431" s="276">
        <f t="shared" ca="1" si="196"/>
        <v>0</v>
      </c>
      <c r="Y1431" s="276"/>
      <c r="Z1431" s="276"/>
      <c r="AB1431" s="278" t="str">
        <f t="shared" si="197"/>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195"/>
        <v/>
      </c>
      <c r="T1432" s="225" t="str">
        <f ca="1">IF(B1432="","",IF(ISERROR(MATCH($J1432,SorP!$B$1:$B$6230,0)),"",INDIRECT("'SorP'!$A$"&amp;MATCH($J1432,SorP!$B$1:$B$6230,0))))</f>
        <v/>
      </c>
      <c r="U1432" s="241"/>
      <c r="V1432" s="275" t="e">
        <f>IF(C1432="",NA(),MATCH($B1432&amp;$C1432,'Smelter Look-up'!$J:$J,0))</f>
        <v>#N/A</v>
      </c>
      <c r="W1432" s="276"/>
      <c r="X1432" s="276">
        <f t="shared" ca="1" si="196"/>
        <v>0</v>
      </c>
      <c r="Y1432" s="276"/>
      <c r="Z1432" s="276"/>
      <c r="AB1432" s="278" t="str">
        <f t="shared" si="197"/>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195"/>
        <v/>
      </c>
      <c r="T1433" s="225" t="str">
        <f ca="1">IF(B1433="","",IF(ISERROR(MATCH($J1433,SorP!$B$1:$B$6230,0)),"",INDIRECT("'SorP'!$A$"&amp;MATCH($J1433,SorP!$B$1:$B$6230,0))))</f>
        <v/>
      </c>
      <c r="U1433" s="241"/>
      <c r="V1433" s="275" t="e">
        <f>IF(C1433="",NA(),MATCH($B1433&amp;$C1433,'Smelter Look-up'!$J:$J,0))</f>
        <v>#N/A</v>
      </c>
      <c r="W1433" s="276"/>
      <c r="X1433" s="276">
        <f t="shared" ca="1" si="196"/>
        <v>0</v>
      </c>
      <c r="Y1433" s="276"/>
      <c r="Z1433" s="276"/>
      <c r="AB1433" s="278" t="str">
        <f t="shared" si="197"/>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195"/>
        <v/>
      </c>
      <c r="T1434" s="225" t="str">
        <f ca="1">IF(B1434="","",IF(ISERROR(MATCH($J1434,SorP!$B$1:$B$6230,0)),"",INDIRECT("'SorP'!$A$"&amp;MATCH($J1434,SorP!$B$1:$B$6230,0))))</f>
        <v/>
      </c>
      <c r="U1434" s="241"/>
      <c r="V1434" s="275" t="e">
        <f>IF(C1434="",NA(),MATCH($B1434&amp;$C1434,'Smelter Look-up'!$J:$J,0))</f>
        <v>#N/A</v>
      </c>
      <c r="W1434" s="276"/>
      <c r="X1434" s="276">
        <f t="shared" ca="1" si="196"/>
        <v>0</v>
      </c>
      <c r="Y1434" s="276"/>
      <c r="Z1434" s="276"/>
      <c r="AB1434" s="278" t="str">
        <f t="shared" si="197"/>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195"/>
        <v/>
      </c>
      <c r="T1435" s="225" t="str">
        <f ca="1">IF(B1435="","",IF(ISERROR(MATCH($J1435,SorP!$B$1:$B$6230,0)),"",INDIRECT("'SorP'!$A$"&amp;MATCH($J1435,SorP!$B$1:$B$6230,0))))</f>
        <v/>
      </c>
      <c r="U1435" s="241"/>
      <c r="V1435" s="275" t="e">
        <f>IF(C1435="",NA(),MATCH($B1435&amp;$C1435,'Smelter Look-up'!$J:$J,0))</f>
        <v>#N/A</v>
      </c>
      <c r="W1435" s="276"/>
      <c r="X1435" s="276">
        <f t="shared" ca="1" si="196"/>
        <v>0</v>
      </c>
      <c r="Y1435" s="276"/>
      <c r="Z1435" s="276"/>
      <c r="AB1435" s="278" t="str">
        <f t="shared" si="197"/>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198">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199">IF(AND(C1436="Smelter not listed",OR(LEN(D1436)=0,LEN(E1436)=0)),1,0)</f>
        <v>0</v>
      </c>
      <c r="Y1436" s="276"/>
      <c r="Z1436" s="276"/>
      <c r="AB1436" s="278" t="str">
        <f t="shared" ref="AB1436:AB1466" si="200">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198"/>
        <v/>
      </c>
      <c r="T1437" s="225" t="str">
        <f ca="1">IF(B1437="","",IF(ISERROR(MATCH($J1437,SorP!$B$1:$B$6230,0)),"",INDIRECT("'SorP'!$A$"&amp;MATCH($J1437,SorP!$B$1:$B$6230,0))))</f>
        <v/>
      </c>
      <c r="U1437" s="241"/>
      <c r="V1437" s="275" t="e">
        <f>IF(C1437="",NA(),MATCH($B1437&amp;$C1437,'Smelter Look-up'!$J:$J,0))</f>
        <v>#N/A</v>
      </c>
      <c r="W1437" s="276"/>
      <c r="X1437" s="276">
        <f t="shared" ca="1" si="199"/>
        <v>0</v>
      </c>
      <c r="Y1437" s="276"/>
      <c r="Z1437" s="276"/>
      <c r="AB1437" s="278" t="str">
        <f t="shared" si="200"/>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198"/>
        <v/>
      </c>
      <c r="T1438" s="225" t="str">
        <f ca="1">IF(B1438="","",IF(ISERROR(MATCH($J1438,SorP!$B$1:$B$6230,0)),"",INDIRECT("'SorP'!$A$"&amp;MATCH($J1438,SorP!$B$1:$B$6230,0))))</f>
        <v/>
      </c>
      <c r="U1438" s="241"/>
      <c r="V1438" s="275" t="e">
        <f>IF(C1438="",NA(),MATCH($B1438&amp;$C1438,'Smelter Look-up'!$J:$J,0))</f>
        <v>#N/A</v>
      </c>
      <c r="W1438" s="276"/>
      <c r="X1438" s="276">
        <f t="shared" ca="1" si="199"/>
        <v>0</v>
      </c>
      <c r="Y1438" s="276"/>
      <c r="Z1438" s="276"/>
      <c r="AB1438" s="278" t="str">
        <f t="shared" si="200"/>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198"/>
        <v/>
      </c>
      <c r="T1439" s="225" t="str">
        <f ca="1">IF(B1439="","",IF(ISERROR(MATCH($J1439,SorP!$B$1:$B$6230,0)),"",INDIRECT("'SorP'!$A$"&amp;MATCH($J1439,SorP!$B$1:$B$6230,0))))</f>
        <v/>
      </c>
      <c r="U1439" s="241"/>
      <c r="V1439" s="275" t="e">
        <f>IF(C1439="",NA(),MATCH($B1439&amp;$C1439,'Smelter Look-up'!$J:$J,0))</f>
        <v>#N/A</v>
      </c>
      <c r="W1439" s="276"/>
      <c r="X1439" s="276">
        <f t="shared" ca="1" si="199"/>
        <v>0</v>
      </c>
      <c r="Y1439" s="276"/>
      <c r="Z1439" s="276"/>
      <c r="AB1439" s="278" t="str">
        <f t="shared" si="200"/>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198"/>
        <v/>
      </c>
      <c r="T1440" s="225" t="str">
        <f ca="1">IF(B1440="","",IF(ISERROR(MATCH($J1440,SorP!$B$1:$B$6230,0)),"",INDIRECT("'SorP'!$A$"&amp;MATCH($J1440,SorP!$B$1:$B$6230,0))))</f>
        <v/>
      </c>
      <c r="U1440" s="241"/>
      <c r="V1440" s="275" t="e">
        <f>IF(C1440="",NA(),MATCH($B1440&amp;$C1440,'Smelter Look-up'!$J:$J,0))</f>
        <v>#N/A</v>
      </c>
      <c r="W1440" s="276"/>
      <c r="X1440" s="276">
        <f t="shared" ca="1" si="199"/>
        <v>0</v>
      </c>
      <c r="Y1440" s="276"/>
      <c r="Z1440" s="276"/>
      <c r="AB1440" s="278" t="str">
        <f t="shared" si="200"/>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198"/>
        <v/>
      </c>
      <c r="T1441" s="225" t="str">
        <f ca="1">IF(B1441="","",IF(ISERROR(MATCH($J1441,SorP!$B$1:$B$6230,0)),"",INDIRECT("'SorP'!$A$"&amp;MATCH($J1441,SorP!$B$1:$B$6230,0))))</f>
        <v/>
      </c>
      <c r="U1441" s="241"/>
      <c r="V1441" s="275" t="e">
        <f>IF(C1441="",NA(),MATCH($B1441&amp;$C1441,'Smelter Look-up'!$J:$J,0))</f>
        <v>#N/A</v>
      </c>
      <c r="W1441" s="276"/>
      <c r="X1441" s="276">
        <f t="shared" ca="1" si="199"/>
        <v>0</v>
      </c>
      <c r="Y1441" s="276"/>
      <c r="Z1441" s="276"/>
      <c r="AB1441" s="278" t="str">
        <f t="shared" si="200"/>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198"/>
        <v/>
      </c>
      <c r="T1442" s="225" t="str">
        <f ca="1">IF(B1442="","",IF(ISERROR(MATCH($J1442,SorP!$B$1:$B$6230,0)),"",INDIRECT("'SorP'!$A$"&amp;MATCH($J1442,SorP!$B$1:$B$6230,0))))</f>
        <v/>
      </c>
      <c r="U1442" s="241"/>
      <c r="V1442" s="275" t="e">
        <f>IF(C1442="",NA(),MATCH($B1442&amp;$C1442,'Smelter Look-up'!$J:$J,0))</f>
        <v>#N/A</v>
      </c>
      <c r="W1442" s="276"/>
      <c r="X1442" s="276">
        <f t="shared" ca="1" si="199"/>
        <v>0</v>
      </c>
      <c r="Y1442" s="276"/>
      <c r="Z1442" s="276"/>
      <c r="AB1442" s="278" t="str">
        <f t="shared" si="200"/>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198"/>
        <v/>
      </c>
      <c r="T1443" s="225" t="str">
        <f ca="1">IF(B1443="","",IF(ISERROR(MATCH($J1443,SorP!$B$1:$B$6230,0)),"",INDIRECT("'SorP'!$A$"&amp;MATCH($J1443,SorP!$B$1:$B$6230,0))))</f>
        <v/>
      </c>
      <c r="U1443" s="241"/>
      <c r="V1443" s="275" t="e">
        <f>IF(C1443="",NA(),MATCH($B1443&amp;$C1443,'Smelter Look-up'!$J:$J,0))</f>
        <v>#N/A</v>
      </c>
      <c r="W1443" s="276"/>
      <c r="X1443" s="276">
        <f t="shared" ca="1" si="199"/>
        <v>0</v>
      </c>
      <c r="Y1443" s="276"/>
      <c r="Z1443" s="276"/>
      <c r="AB1443" s="278" t="str">
        <f t="shared" si="200"/>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198"/>
        <v/>
      </c>
      <c r="T1444" s="225" t="str">
        <f ca="1">IF(B1444="","",IF(ISERROR(MATCH($J1444,SorP!$B$1:$B$6230,0)),"",INDIRECT("'SorP'!$A$"&amp;MATCH($J1444,SorP!$B$1:$B$6230,0))))</f>
        <v/>
      </c>
      <c r="U1444" s="241"/>
      <c r="V1444" s="275" t="e">
        <f>IF(C1444="",NA(),MATCH($B1444&amp;$C1444,'Smelter Look-up'!$J:$J,0))</f>
        <v>#N/A</v>
      </c>
      <c r="W1444" s="276"/>
      <c r="X1444" s="276">
        <f t="shared" ca="1" si="199"/>
        <v>0</v>
      </c>
      <c r="Y1444" s="276"/>
      <c r="Z1444" s="276"/>
      <c r="AB1444" s="278" t="str">
        <f t="shared" si="200"/>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198"/>
        <v/>
      </c>
      <c r="T1445" s="225" t="str">
        <f ca="1">IF(B1445="","",IF(ISERROR(MATCH($J1445,SorP!$B$1:$B$6230,0)),"",INDIRECT("'SorP'!$A$"&amp;MATCH($J1445,SorP!$B$1:$B$6230,0))))</f>
        <v/>
      </c>
      <c r="U1445" s="241"/>
      <c r="V1445" s="275" t="e">
        <f>IF(C1445="",NA(),MATCH($B1445&amp;$C1445,'Smelter Look-up'!$J:$J,0))</f>
        <v>#N/A</v>
      </c>
      <c r="W1445" s="276"/>
      <c r="X1445" s="276">
        <f t="shared" ca="1" si="199"/>
        <v>0</v>
      </c>
      <c r="Y1445" s="276"/>
      <c r="Z1445" s="276"/>
      <c r="AB1445" s="278" t="str">
        <f t="shared" si="200"/>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198"/>
        <v/>
      </c>
      <c r="T1446" s="225" t="str">
        <f ca="1">IF(B1446="","",IF(ISERROR(MATCH($J1446,SorP!$B$1:$B$6230,0)),"",INDIRECT("'SorP'!$A$"&amp;MATCH($J1446,SorP!$B$1:$B$6230,0))))</f>
        <v/>
      </c>
      <c r="U1446" s="241"/>
      <c r="V1446" s="275" t="e">
        <f>IF(C1446="",NA(),MATCH($B1446&amp;$C1446,'Smelter Look-up'!$J:$J,0))</f>
        <v>#N/A</v>
      </c>
      <c r="W1446" s="276"/>
      <c r="X1446" s="276">
        <f t="shared" ca="1" si="199"/>
        <v>0</v>
      </c>
      <c r="Y1446" s="276"/>
      <c r="Z1446" s="276"/>
      <c r="AB1446" s="278" t="str">
        <f t="shared" si="200"/>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198"/>
        <v/>
      </c>
      <c r="T1447" s="225" t="str">
        <f ca="1">IF(B1447="","",IF(ISERROR(MATCH($J1447,SorP!$B$1:$B$6230,0)),"",INDIRECT("'SorP'!$A$"&amp;MATCH($J1447,SorP!$B$1:$B$6230,0))))</f>
        <v/>
      </c>
      <c r="U1447" s="241"/>
      <c r="V1447" s="275" t="e">
        <f>IF(C1447="",NA(),MATCH($B1447&amp;$C1447,'Smelter Look-up'!$J:$J,0))</f>
        <v>#N/A</v>
      </c>
      <c r="W1447" s="276"/>
      <c r="X1447" s="276">
        <f t="shared" ca="1" si="199"/>
        <v>0</v>
      </c>
      <c r="Y1447" s="276"/>
      <c r="Z1447" s="276"/>
      <c r="AB1447" s="278" t="str">
        <f t="shared" si="200"/>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198"/>
        <v/>
      </c>
      <c r="T1448" s="225" t="str">
        <f ca="1">IF(B1448="","",IF(ISERROR(MATCH($J1448,SorP!$B$1:$B$6230,0)),"",INDIRECT("'SorP'!$A$"&amp;MATCH($J1448,SorP!$B$1:$B$6230,0))))</f>
        <v/>
      </c>
      <c r="U1448" s="241"/>
      <c r="V1448" s="275" t="e">
        <f>IF(C1448="",NA(),MATCH($B1448&amp;$C1448,'Smelter Look-up'!$J:$J,0))</f>
        <v>#N/A</v>
      </c>
      <c r="W1448" s="276"/>
      <c r="X1448" s="276">
        <f t="shared" ca="1" si="199"/>
        <v>0</v>
      </c>
      <c r="Y1448" s="276"/>
      <c r="Z1448" s="276"/>
      <c r="AB1448" s="278" t="str">
        <f t="shared" si="200"/>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198"/>
        <v/>
      </c>
      <c r="T1449" s="225" t="str">
        <f ca="1">IF(B1449="","",IF(ISERROR(MATCH($J1449,SorP!$B$1:$B$6230,0)),"",INDIRECT("'SorP'!$A$"&amp;MATCH($J1449,SorP!$B$1:$B$6230,0))))</f>
        <v/>
      </c>
      <c r="U1449" s="241"/>
      <c r="V1449" s="275" t="e">
        <f>IF(C1449="",NA(),MATCH($B1449&amp;$C1449,'Smelter Look-up'!$J:$J,0))</f>
        <v>#N/A</v>
      </c>
      <c r="W1449" s="276"/>
      <c r="X1449" s="276">
        <f t="shared" ca="1" si="199"/>
        <v>0</v>
      </c>
      <c r="Y1449" s="276"/>
      <c r="Z1449" s="276"/>
      <c r="AB1449" s="278" t="str">
        <f t="shared" si="200"/>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198"/>
        <v/>
      </c>
      <c r="T1450" s="225" t="str">
        <f ca="1">IF(B1450="","",IF(ISERROR(MATCH($J1450,SorP!$B$1:$B$6230,0)),"",INDIRECT("'SorP'!$A$"&amp;MATCH($J1450,SorP!$B$1:$B$6230,0))))</f>
        <v/>
      </c>
      <c r="U1450" s="241"/>
      <c r="V1450" s="275" t="e">
        <f>IF(C1450="",NA(),MATCH($B1450&amp;$C1450,'Smelter Look-up'!$J:$J,0))</f>
        <v>#N/A</v>
      </c>
      <c r="W1450" s="276"/>
      <c r="X1450" s="276">
        <f t="shared" ca="1" si="199"/>
        <v>0</v>
      </c>
      <c r="Y1450" s="276"/>
      <c r="Z1450" s="276"/>
      <c r="AB1450" s="278" t="str">
        <f t="shared" si="200"/>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198"/>
        <v/>
      </c>
      <c r="T1451" s="225" t="str">
        <f ca="1">IF(B1451="","",IF(ISERROR(MATCH($J1451,SorP!$B$1:$B$6230,0)),"",INDIRECT("'SorP'!$A$"&amp;MATCH($J1451,SorP!$B$1:$B$6230,0))))</f>
        <v/>
      </c>
      <c r="U1451" s="241"/>
      <c r="V1451" s="275" t="e">
        <f>IF(C1451="",NA(),MATCH($B1451&amp;$C1451,'Smelter Look-up'!$J:$J,0))</f>
        <v>#N/A</v>
      </c>
      <c r="W1451" s="276"/>
      <c r="X1451" s="276">
        <f t="shared" ca="1" si="199"/>
        <v>0</v>
      </c>
      <c r="Y1451" s="276"/>
      <c r="Z1451" s="276"/>
      <c r="AB1451" s="278" t="str">
        <f t="shared" si="200"/>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198"/>
        <v/>
      </c>
      <c r="T1452" s="225" t="str">
        <f ca="1">IF(B1452="","",IF(ISERROR(MATCH($J1452,SorP!$B$1:$B$6230,0)),"",INDIRECT("'SorP'!$A$"&amp;MATCH($J1452,SorP!$B$1:$B$6230,0))))</f>
        <v/>
      </c>
      <c r="U1452" s="241"/>
      <c r="V1452" s="275" t="e">
        <f>IF(C1452="",NA(),MATCH($B1452&amp;$C1452,'Smelter Look-up'!$J:$J,0))</f>
        <v>#N/A</v>
      </c>
      <c r="W1452" s="276"/>
      <c r="X1452" s="276">
        <f t="shared" ca="1" si="199"/>
        <v>0</v>
      </c>
      <c r="Y1452" s="276"/>
      <c r="Z1452" s="276"/>
      <c r="AB1452" s="278" t="str">
        <f t="shared" si="200"/>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198"/>
        <v/>
      </c>
      <c r="T1453" s="225" t="str">
        <f ca="1">IF(B1453="","",IF(ISERROR(MATCH($J1453,SorP!$B$1:$B$6230,0)),"",INDIRECT("'SorP'!$A$"&amp;MATCH($J1453,SorP!$B$1:$B$6230,0))))</f>
        <v/>
      </c>
      <c r="U1453" s="241"/>
      <c r="V1453" s="275" t="e">
        <f>IF(C1453="",NA(),MATCH($B1453&amp;$C1453,'Smelter Look-up'!$J:$J,0))</f>
        <v>#N/A</v>
      </c>
      <c r="W1453" s="276"/>
      <c r="X1453" s="276">
        <f t="shared" ca="1" si="199"/>
        <v>0</v>
      </c>
      <c r="Y1453" s="276"/>
      <c r="Z1453" s="276"/>
      <c r="AB1453" s="278" t="str">
        <f t="shared" si="200"/>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198"/>
        <v/>
      </c>
      <c r="T1454" s="225" t="str">
        <f ca="1">IF(B1454="","",IF(ISERROR(MATCH($J1454,SorP!$B$1:$B$6230,0)),"",INDIRECT("'SorP'!$A$"&amp;MATCH($J1454,SorP!$B$1:$B$6230,0))))</f>
        <v/>
      </c>
      <c r="U1454" s="241"/>
      <c r="V1454" s="275" t="e">
        <f>IF(C1454="",NA(),MATCH($B1454&amp;$C1454,'Smelter Look-up'!$J:$J,0))</f>
        <v>#N/A</v>
      </c>
      <c r="W1454" s="276"/>
      <c r="X1454" s="276">
        <f t="shared" ca="1" si="199"/>
        <v>0</v>
      </c>
      <c r="Y1454" s="276"/>
      <c r="Z1454" s="276"/>
      <c r="AB1454" s="278" t="str">
        <f t="shared" si="200"/>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198"/>
        <v/>
      </c>
      <c r="T1455" s="225" t="str">
        <f ca="1">IF(B1455="","",IF(ISERROR(MATCH($J1455,SorP!$B$1:$B$6230,0)),"",INDIRECT("'SorP'!$A$"&amp;MATCH($J1455,SorP!$B$1:$B$6230,0))))</f>
        <v/>
      </c>
      <c r="U1455" s="241"/>
      <c r="V1455" s="275" t="e">
        <f>IF(C1455="",NA(),MATCH($B1455&amp;$C1455,'Smelter Look-up'!$J:$J,0))</f>
        <v>#N/A</v>
      </c>
      <c r="W1455" s="276"/>
      <c r="X1455" s="276">
        <f t="shared" ca="1" si="199"/>
        <v>0</v>
      </c>
      <c r="Y1455" s="276"/>
      <c r="Z1455" s="276"/>
      <c r="AB1455" s="278" t="str">
        <f t="shared" si="200"/>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198"/>
        <v/>
      </c>
      <c r="T1456" s="225" t="str">
        <f ca="1">IF(B1456="","",IF(ISERROR(MATCH($J1456,SorP!$B$1:$B$6230,0)),"",INDIRECT("'SorP'!$A$"&amp;MATCH($J1456,SorP!$B$1:$B$6230,0))))</f>
        <v/>
      </c>
      <c r="U1456" s="241"/>
      <c r="V1456" s="275" t="e">
        <f>IF(C1456="",NA(),MATCH($B1456&amp;$C1456,'Smelter Look-up'!$J:$J,0))</f>
        <v>#N/A</v>
      </c>
      <c r="W1456" s="276"/>
      <c r="X1456" s="276">
        <f t="shared" ca="1" si="199"/>
        <v>0</v>
      </c>
      <c r="Y1456" s="276"/>
      <c r="Z1456" s="276"/>
      <c r="AB1456" s="278" t="str">
        <f t="shared" si="200"/>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198"/>
        <v/>
      </c>
      <c r="T1457" s="225" t="str">
        <f ca="1">IF(B1457="","",IF(ISERROR(MATCH($J1457,SorP!$B$1:$B$6230,0)),"",INDIRECT("'SorP'!$A$"&amp;MATCH($J1457,SorP!$B$1:$B$6230,0))))</f>
        <v/>
      </c>
      <c r="U1457" s="241"/>
      <c r="V1457" s="275" t="e">
        <f>IF(C1457="",NA(),MATCH($B1457&amp;$C1457,'Smelter Look-up'!$J:$J,0))</f>
        <v>#N/A</v>
      </c>
      <c r="W1457" s="276"/>
      <c r="X1457" s="276">
        <f t="shared" ca="1" si="199"/>
        <v>0</v>
      </c>
      <c r="Y1457" s="276"/>
      <c r="Z1457" s="276"/>
      <c r="AB1457" s="278" t="str">
        <f t="shared" si="200"/>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198"/>
        <v/>
      </c>
      <c r="T1458" s="225" t="str">
        <f ca="1">IF(B1458="","",IF(ISERROR(MATCH($J1458,SorP!$B$1:$B$6230,0)),"",INDIRECT("'SorP'!$A$"&amp;MATCH($J1458,SorP!$B$1:$B$6230,0))))</f>
        <v/>
      </c>
      <c r="U1458" s="241"/>
      <c r="V1458" s="275" t="e">
        <f>IF(C1458="",NA(),MATCH($B1458&amp;$C1458,'Smelter Look-up'!$J:$J,0))</f>
        <v>#N/A</v>
      </c>
      <c r="W1458" s="276"/>
      <c r="X1458" s="276">
        <f t="shared" ca="1" si="199"/>
        <v>0</v>
      </c>
      <c r="Y1458" s="276"/>
      <c r="Z1458" s="276"/>
      <c r="AB1458" s="278" t="str">
        <f t="shared" si="200"/>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198"/>
        <v/>
      </c>
      <c r="T1459" s="225" t="str">
        <f ca="1">IF(B1459="","",IF(ISERROR(MATCH($J1459,SorP!$B$1:$B$6230,0)),"",INDIRECT("'SorP'!$A$"&amp;MATCH($J1459,SorP!$B$1:$B$6230,0))))</f>
        <v/>
      </c>
      <c r="U1459" s="241"/>
      <c r="V1459" s="275" t="e">
        <f>IF(C1459="",NA(),MATCH($B1459&amp;$C1459,'Smelter Look-up'!$J:$J,0))</f>
        <v>#N/A</v>
      </c>
      <c r="W1459" s="276"/>
      <c r="X1459" s="276">
        <f t="shared" ca="1" si="199"/>
        <v>0</v>
      </c>
      <c r="Y1459" s="276"/>
      <c r="Z1459" s="276"/>
      <c r="AB1459" s="278" t="str">
        <f t="shared" si="200"/>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198"/>
        <v/>
      </c>
      <c r="T1460" s="225" t="str">
        <f ca="1">IF(B1460="","",IF(ISERROR(MATCH($J1460,SorP!$B$1:$B$6230,0)),"",INDIRECT("'SorP'!$A$"&amp;MATCH($J1460,SorP!$B$1:$B$6230,0))))</f>
        <v/>
      </c>
      <c r="U1460" s="241"/>
      <c r="V1460" s="275" t="e">
        <f>IF(C1460="",NA(),MATCH($B1460&amp;$C1460,'Smelter Look-up'!$J:$J,0))</f>
        <v>#N/A</v>
      </c>
      <c r="W1460" s="276"/>
      <c r="X1460" s="276">
        <f t="shared" ca="1" si="199"/>
        <v>0</v>
      </c>
      <c r="Y1460" s="276"/>
      <c r="Z1460" s="276"/>
      <c r="AB1460" s="278" t="str">
        <f t="shared" si="200"/>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198"/>
        <v/>
      </c>
      <c r="T1461" s="225" t="str">
        <f ca="1">IF(B1461="","",IF(ISERROR(MATCH($J1461,SorP!$B$1:$B$6230,0)),"",INDIRECT("'SorP'!$A$"&amp;MATCH($J1461,SorP!$B$1:$B$6230,0))))</f>
        <v/>
      </c>
      <c r="U1461" s="241"/>
      <c r="V1461" s="275" t="e">
        <f>IF(C1461="",NA(),MATCH($B1461&amp;$C1461,'Smelter Look-up'!$J:$J,0))</f>
        <v>#N/A</v>
      </c>
      <c r="W1461" s="276"/>
      <c r="X1461" s="276">
        <f t="shared" ca="1" si="199"/>
        <v>0</v>
      </c>
      <c r="Y1461" s="276"/>
      <c r="Z1461" s="276"/>
      <c r="AB1461" s="278" t="str">
        <f t="shared" si="200"/>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198"/>
        <v/>
      </c>
      <c r="T1462" s="225" t="str">
        <f ca="1">IF(B1462="","",IF(ISERROR(MATCH($J1462,SorP!$B$1:$B$6230,0)),"",INDIRECT("'SorP'!$A$"&amp;MATCH($J1462,SorP!$B$1:$B$6230,0))))</f>
        <v/>
      </c>
      <c r="U1462" s="241"/>
      <c r="V1462" s="275" t="e">
        <f>IF(C1462="",NA(),MATCH($B1462&amp;$C1462,'Smelter Look-up'!$J:$J,0))</f>
        <v>#N/A</v>
      </c>
      <c r="W1462" s="276"/>
      <c r="X1462" s="276">
        <f t="shared" ca="1" si="199"/>
        <v>0</v>
      </c>
      <c r="Y1462" s="276"/>
      <c r="Z1462" s="276"/>
      <c r="AB1462" s="278" t="str">
        <f t="shared" si="200"/>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198"/>
        <v/>
      </c>
      <c r="T1463" s="225" t="str">
        <f ca="1">IF(B1463="","",IF(ISERROR(MATCH($J1463,SorP!$B$1:$B$6230,0)),"",INDIRECT("'SorP'!$A$"&amp;MATCH($J1463,SorP!$B$1:$B$6230,0))))</f>
        <v/>
      </c>
      <c r="U1463" s="241"/>
      <c r="V1463" s="275" t="e">
        <f>IF(C1463="",NA(),MATCH($B1463&amp;$C1463,'Smelter Look-up'!$J:$J,0))</f>
        <v>#N/A</v>
      </c>
      <c r="W1463" s="276"/>
      <c r="X1463" s="276">
        <f t="shared" ca="1" si="199"/>
        <v>0</v>
      </c>
      <c r="Y1463" s="276"/>
      <c r="Z1463" s="276"/>
      <c r="AB1463" s="278" t="str">
        <f t="shared" si="200"/>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198"/>
        <v/>
      </c>
      <c r="T1464" s="225" t="str">
        <f ca="1">IF(B1464="","",IF(ISERROR(MATCH($J1464,SorP!$B$1:$B$6230,0)),"",INDIRECT("'SorP'!$A$"&amp;MATCH($J1464,SorP!$B$1:$B$6230,0))))</f>
        <v/>
      </c>
      <c r="U1464" s="241"/>
      <c r="V1464" s="275" t="e">
        <f>IF(C1464="",NA(),MATCH($B1464&amp;$C1464,'Smelter Look-up'!$J:$J,0))</f>
        <v>#N/A</v>
      </c>
      <c r="W1464" s="276"/>
      <c r="X1464" s="276">
        <f t="shared" ca="1" si="199"/>
        <v>0</v>
      </c>
      <c r="Y1464" s="276"/>
      <c r="Z1464" s="276"/>
      <c r="AB1464" s="278" t="str">
        <f t="shared" si="200"/>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198"/>
        <v/>
      </c>
      <c r="T1465" s="225" t="str">
        <f ca="1">IF(B1465="","",IF(ISERROR(MATCH($J1465,SorP!$B$1:$B$6230,0)),"",INDIRECT("'SorP'!$A$"&amp;MATCH($J1465,SorP!$B$1:$B$6230,0))))</f>
        <v/>
      </c>
      <c r="U1465" s="241"/>
      <c r="V1465" s="275" t="e">
        <f>IF(C1465="",NA(),MATCH($B1465&amp;$C1465,'Smelter Look-up'!$J:$J,0))</f>
        <v>#N/A</v>
      </c>
      <c r="W1465" s="276"/>
      <c r="X1465" s="276">
        <f t="shared" ca="1" si="199"/>
        <v>0</v>
      </c>
      <c r="Y1465" s="276"/>
      <c r="Z1465" s="276"/>
      <c r="AB1465" s="278" t="str">
        <f t="shared" si="200"/>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198"/>
        <v/>
      </c>
      <c r="T1466" s="225" t="str">
        <f ca="1">IF(B1466="","",IF(ISERROR(MATCH($J1466,SorP!$B$1:$B$6230,0)),"",INDIRECT("'SorP'!$A$"&amp;MATCH($J1466,SorP!$B$1:$B$6230,0))))</f>
        <v/>
      </c>
      <c r="U1466" s="241"/>
      <c r="V1466" s="275" t="e">
        <f>IF(C1466="",NA(),MATCH($B1466&amp;$C1466,'Smelter Look-up'!$J:$J,0))</f>
        <v>#N/A</v>
      </c>
      <c r="W1466" s="276"/>
      <c r="X1466" s="276">
        <f t="shared" ca="1" si="199"/>
        <v>0</v>
      </c>
      <c r="Y1466" s="276"/>
      <c r="Z1466" s="276"/>
      <c r="AB1466" s="278" t="str">
        <f t="shared" si="200"/>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1">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2">IF(AND(C1467="Smelter not listed",OR(LEN(D1467)=0,LEN(E1467)=0)),1,0)</f>
        <v>0</v>
      </c>
      <c r="Y1467" s="276"/>
      <c r="Z1467" s="276"/>
      <c r="AB1467" s="278" t="str">
        <f t="shared" ref="AB1467" si="203">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04">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05">IF(AND(C1468="Smelter not listed",OR(LEN(D1468)=0,LEN(E1468)=0)),1,0)</f>
        <v>0</v>
      </c>
      <c r="Y1468" s="276"/>
      <c r="Z1468" s="276"/>
      <c r="AB1468" s="278" t="str">
        <f t="shared" ref="AB1468:AB1499" si="206">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04"/>
        <v/>
      </c>
      <c r="T1469" s="225" t="str">
        <f ca="1">IF(B1469="","",IF(ISERROR(MATCH($J1469,SorP!$B$1:$B$6230,0)),"",INDIRECT("'SorP'!$A$"&amp;MATCH($J1469,SorP!$B$1:$B$6230,0))))</f>
        <v/>
      </c>
      <c r="U1469" s="241"/>
      <c r="V1469" s="275" t="e">
        <f>IF(C1469="",NA(),MATCH($B1469&amp;$C1469,'Smelter Look-up'!$J:$J,0))</f>
        <v>#N/A</v>
      </c>
      <c r="W1469" s="276"/>
      <c r="X1469" s="276">
        <f t="shared" ca="1" si="205"/>
        <v>0</v>
      </c>
      <c r="Y1469" s="276"/>
      <c r="Z1469" s="276"/>
      <c r="AB1469" s="278" t="str">
        <f t="shared" si="206"/>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04"/>
        <v/>
      </c>
      <c r="T1470" s="225" t="str">
        <f ca="1">IF(B1470="","",IF(ISERROR(MATCH($J1470,SorP!$B$1:$B$6230,0)),"",INDIRECT("'SorP'!$A$"&amp;MATCH($J1470,SorP!$B$1:$B$6230,0))))</f>
        <v/>
      </c>
      <c r="U1470" s="241"/>
      <c r="V1470" s="275" t="e">
        <f>IF(C1470="",NA(),MATCH($B1470&amp;$C1470,'Smelter Look-up'!$J:$J,0))</f>
        <v>#N/A</v>
      </c>
      <c r="W1470" s="276"/>
      <c r="X1470" s="276">
        <f t="shared" ca="1" si="205"/>
        <v>0</v>
      </c>
      <c r="Y1470" s="276"/>
      <c r="Z1470" s="276"/>
      <c r="AB1470" s="278" t="str">
        <f t="shared" si="206"/>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04"/>
        <v/>
      </c>
      <c r="T1471" s="225" t="str">
        <f ca="1">IF(B1471="","",IF(ISERROR(MATCH($J1471,SorP!$B$1:$B$6230,0)),"",INDIRECT("'SorP'!$A$"&amp;MATCH($J1471,SorP!$B$1:$B$6230,0))))</f>
        <v/>
      </c>
      <c r="U1471" s="241"/>
      <c r="V1471" s="275" t="e">
        <f>IF(C1471="",NA(),MATCH($B1471&amp;$C1471,'Smelter Look-up'!$J:$J,0))</f>
        <v>#N/A</v>
      </c>
      <c r="W1471" s="276"/>
      <c r="X1471" s="276">
        <f t="shared" ca="1" si="205"/>
        <v>0</v>
      </c>
      <c r="Y1471" s="276"/>
      <c r="Z1471" s="276"/>
      <c r="AB1471" s="278" t="str">
        <f t="shared" si="206"/>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04"/>
        <v/>
      </c>
      <c r="T1472" s="225" t="str">
        <f ca="1">IF(B1472="","",IF(ISERROR(MATCH($J1472,SorP!$B$1:$B$6230,0)),"",INDIRECT("'SorP'!$A$"&amp;MATCH($J1472,SorP!$B$1:$B$6230,0))))</f>
        <v/>
      </c>
      <c r="U1472" s="241"/>
      <c r="V1472" s="275" t="e">
        <f>IF(C1472="",NA(),MATCH($B1472&amp;$C1472,'Smelter Look-up'!$J:$J,0))</f>
        <v>#N/A</v>
      </c>
      <c r="W1472" s="276"/>
      <c r="X1472" s="276">
        <f t="shared" ca="1" si="205"/>
        <v>0</v>
      </c>
      <c r="Y1472" s="276"/>
      <c r="Z1472" s="276"/>
      <c r="AB1472" s="278" t="str">
        <f t="shared" si="206"/>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04"/>
        <v/>
      </c>
      <c r="T1473" s="225" t="str">
        <f ca="1">IF(B1473="","",IF(ISERROR(MATCH($J1473,SorP!$B$1:$B$6230,0)),"",INDIRECT("'SorP'!$A$"&amp;MATCH($J1473,SorP!$B$1:$B$6230,0))))</f>
        <v/>
      </c>
      <c r="U1473" s="241"/>
      <c r="V1473" s="275" t="e">
        <f>IF(C1473="",NA(),MATCH($B1473&amp;$C1473,'Smelter Look-up'!$J:$J,0))</f>
        <v>#N/A</v>
      </c>
      <c r="W1473" s="276"/>
      <c r="X1473" s="276">
        <f t="shared" ca="1" si="205"/>
        <v>0</v>
      </c>
      <c r="Y1473" s="276"/>
      <c r="Z1473" s="276"/>
      <c r="AB1473" s="278" t="str">
        <f t="shared" si="206"/>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04"/>
        <v/>
      </c>
      <c r="T1474" s="225" t="str">
        <f ca="1">IF(B1474="","",IF(ISERROR(MATCH($J1474,SorP!$B$1:$B$6230,0)),"",INDIRECT("'SorP'!$A$"&amp;MATCH($J1474,SorP!$B$1:$B$6230,0))))</f>
        <v/>
      </c>
      <c r="U1474" s="241"/>
      <c r="V1474" s="275" t="e">
        <f>IF(C1474="",NA(),MATCH($B1474&amp;$C1474,'Smelter Look-up'!$J:$J,0))</f>
        <v>#N/A</v>
      </c>
      <c r="W1474" s="276"/>
      <c r="X1474" s="276">
        <f t="shared" ca="1" si="205"/>
        <v>0</v>
      </c>
      <c r="Y1474" s="276"/>
      <c r="Z1474" s="276"/>
      <c r="AB1474" s="278" t="str">
        <f t="shared" si="206"/>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04"/>
        <v/>
      </c>
      <c r="T1475" s="225" t="str">
        <f ca="1">IF(B1475="","",IF(ISERROR(MATCH($J1475,SorP!$B$1:$B$6230,0)),"",INDIRECT("'SorP'!$A$"&amp;MATCH($J1475,SorP!$B$1:$B$6230,0))))</f>
        <v/>
      </c>
      <c r="U1475" s="241"/>
      <c r="V1475" s="275" t="e">
        <f>IF(C1475="",NA(),MATCH($B1475&amp;$C1475,'Smelter Look-up'!$J:$J,0))</f>
        <v>#N/A</v>
      </c>
      <c r="W1475" s="276"/>
      <c r="X1475" s="276">
        <f t="shared" ca="1" si="205"/>
        <v>0</v>
      </c>
      <c r="Y1475" s="276"/>
      <c r="Z1475" s="276"/>
      <c r="AB1475" s="278" t="str">
        <f t="shared" si="206"/>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04"/>
        <v/>
      </c>
      <c r="T1476" s="225" t="str">
        <f ca="1">IF(B1476="","",IF(ISERROR(MATCH($J1476,SorP!$B$1:$B$6230,0)),"",INDIRECT("'SorP'!$A$"&amp;MATCH($J1476,SorP!$B$1:$B$6230,0))))</f>
        <v/>
      </c>
      <c r="U1476" s="241"/>
      <c r="V1476" s="275" t="e">
        <f>IF(C1476="",NA(),MATCH($B1476&amp;$C1476,'Smelter Look-up'!$J:$J,0))</f>
        <v>#N/A</v>
      </c>
      <c r="W1476" s="276"/>
      <c r="X1476" s="276">
        <f t="shared" ca="1" si="205"/>
        <v>0</v>
      </c>
      <c r="Y1476" s="276"/>
      <c r="Z1476" s="276"/>
      <c r="AB1476" s="278" t="str">
        <f t="shared" si="206"/>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04"/>
        <v/>
      </c>
      <c r="T1477" s="225" t="str">
        <f ca="1">IF(B1477="","",IF(ISERROR(MATCH($J1477,SorP!$B$1:$B$6230,0)),"",INDIRECT("'SorP'!$A$"&amp;MATCH($J1477,SorP!$B$1:$B$6230,0))))</f>
        <v/>
      </c>
      <c r="U1477" s="241"/>
      <c r="V1477" s="275" t="e">
        <f>IF(C1477="",NA(),MATCH($B1477&amp;$C1477,'Smelter Look-up'!$J:$J,0))</f>
        <v>#N/A</v>
      </c>
      <c r="W1477" s="276"/>
      <c r="X1477" s="276">
        <f t="shared" ca="1" si="205"/>
        <v>0</v>
      </c>
      <c r="Y1477" s="276"/>
      <c r="Z1477" s="276"/>
      <c r="AB1477" s="278" t="str">
        <f t="shared" si="206"/>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04"/>
        <v/>
      </c>
      <c r="T1478" s="225" t="str">
        <f ca="1">IF(B1478="","",IF(ISERROR(MATCH($J1478,SorP!$B$1:$B$6230,0)),"",INDIRECT("'SorP'!$A$"&amp;MATCH($J1478,SorP!$B$1:$B$6230,0))))</f>
        <v/>
      </c>
      <c r="U1478" s="241"/>
      <c r="V1478" s="275" t="e">
        <f>IF(C1478="",NA(),MATCH($B1478&amp;$C1478,'Smelter Look-up'!$J:$J,0))</f>
        <v>#N/A</v>
      </c>
      <c r="W1478" s="276"/>
      <c r="X1478" s="276">
        <f t="shared" ca="1" si="205"/>
        <v>0</v>
      </c>
      <c r="Y1478" s="276"/>
      <c r="Z1478" s="276"/>
      <c r="AB1478" s="278" t="str">
        <f t="shared" si="206"/>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04"/>
        <v/>
      </c>
      <c r="T1479" s="225" t="str">
        <f ca="1">IF(B1479="","",IF(ISERROR(MATCH($J1479,SorP!$B$1:$B$6230,0)),"",INDIRECT("'SorP'!$A$"&amp;MATCH($J1479,SorP!$B$1:$B$6230,0))))</f>
        <v/>
      </c>
      <c r="U1479" s="241"/>
      <c r="V1479" s="275" t="e">
        <f>IF(C1479="",NA(),MATCH($B1479&amp;$C1479,'Smelter Look-up'!$J:$J,0))</f>
        <v>#N/A</v>
      </c>
      <c r="W1479" s="276"/>
      <c r="X1479" s="276">
        <f t="shared" ca="1" si="205"/>
        <v>0</v>
      </c>
      <c r="Y1479" s="276"/>
      <c r="Z1479" s="276"/>
      <c r="AB1479" s="278" t="str">
        <f t="shared" si="206"/>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04"/>
        <v/>
      </c>
      <c r="T1480" s="225" t="str">
        <f ca="1">IF(B1480="","",IF(ISERROR(MATCH($J1480,SorP!$B$1:$B$6230,0)),"",INDIRECT("'SorP'!$A$"&amp;MATCH($J1480,SorP!$B$1:$B$6230,0))))</f>
        <v/>
      </c>
      <c r="U1480" s="241"/>
      <c r="V1480" s="275" t="e">
        <f>IF(C1480="",NA(),MATCH($B1480&amp;$C1480,'Smelter Look-up'!$J:$J,0))</f>
        <v>#N/A</v>
      </c>
      <c r="W1480" s="276"/>
      <c r="X1480" s="276">
        <f t="shared" ca="1" si="205"/>
        <v>0</v>
      </c>
      <c r="Y1480" s="276"/>
      <c r="Z1480" s="276"/>
      <c r="AB1480" s="278" t="str">
        <f t="shared" si="206"/>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04"/>
        <v/>
      </c>
      <c r="T1481" s="225" t="str">
        <f ca="1">IF(B1481="","",IF(ISERROR(MATCH($J1481,SorP!$B$1:$B$6230,0)),"",INDIRECT("'SorP'!$A$"&amp;MATCH($J1481,SorP!$B$1:$B$6230,0))))</f>
        <v/>
      </c>
      <c r="U1481" s="241"/>
      <c r="V1481" s="275" t="e">
        <f>IF(C1481="",NA(),MATCH($B1481&amp;$C1481,'Smelter Look-up'!$J:$J,0))</f>
        <v>#N/A</v>
      </c>
      <c r="W1481" s="276"/>
      <c r="X1481" s="276">
        <f t="shared" ca="1" si="205"/>
        <v>0</v>
      </c>
      <c r="Y1481" s="276"/>
      <c r="Z1481" s="276"/>
      <c r="AB1481" s="278" t="str">
        <f t="shared" si="206"/>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04"/>
        <v/>
      </c>
      <c r="T1482" s="225" t="str">
        <f ca="1">IF(B1482="","",IF(ISERROR(MATCH($J1482,SorP!$B$1:$B$6230,0)),"",INDIRECT("'SorP'!$A$"&amp;MATCH($J1482,SorP!$B$1:$B$6230,0))))</f>
        <v/>
      </c>
      <c r="U1482" s="241"/>
      <c r="V1482" s="275" t="e">
        <f>IF(C1482="",NA(),MATCH($B1482&amp;$C1482,'Smelter Look-up'!$J:$J,0))</f>
        <v>#N/A</v>
      </c>
      <c r="W1482" s="276"/>
      <c r="X1482" s="276">
        <f t="shared" ca="1" si="205"/>
        <v>0</v>
      </c>
      <c r="Y1482" s="276"/>
      <c r="Z1482" s="276"/>
      <c r="AB1482" s="278" t="str">
        <f t="shared" si="206"/>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04"/>
        <v/>
      </c>
      <c r="T1483" s="225" t="str">
        <f ca="1">IF(B1483="","",IF(ISERROR(MATCH($J1483,SorP!$B$1:$B$6230,0)),"",INDIRECT("'SorP'!$A$"&amp;MATCH($J1483,SorP!$B$1:$B$6230,0))))</f>
        <v/>
      </c>
      <c r="U1483" s="241"/>
      <c r="V1483" s="275" t="e">
        <f>IF(C1483="",NA(),MATCH($B1483&amp;$C1483,'Smelter Look-up'!$J:$J,0))</f>
        <v>#N/A</v>
      </c>
      <c r="W1483" s="276"/>
      <c r="X1483" s="276">
        <f t="shared" ca="1" si="205"/>
        <v>0</v>
      </c>
      <c r="Y1483" s="276"/>
      <c r="Z1483" s="276"/>
      <c r="AB1483" s="278" t="str">
        <f t="shared" si="206"/>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04"/>
        <v/>
      </c>
      <c r="T1484" s="225" t="str">
        <f ca="1">IF(B1484="","",IF(ISERROR(MATCH($J1484,SorP!$B$1:$B$6230,0)),"",INDIRECT("'SorP'!$A$"&amp;MATCH($J1484,SorP!$B$1:$B$6230,0))))</f>
        <v/>
      </c>
      <c r="U1484" s="241"/>
      <c r="V1484" s="275" t="e">
        <f>IF(C1484="",NA(),MATCH($B1484&amp;$C1484,'Smelter Look-up'!$J:$J,0))</f>
        <v>#N/A</v>
      </c>
      <c r="W1484" s="276"/>
      <c r="X1484" s="276">
        <f t="shared" ca="1" si="205"/>
        <v>0</v>
      </c>
      <c r="Y1484" s="276"/>
      <c r="Z1484" s="276"/>
      <c r="AB1484" s="278" t="str">
        <f t="shared" si="206"/>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04"/>
        <v/>
      </c>
      <c r="T1485" s="225" t="str">
        <f ca="1">IF(B1485="","",IF(ISERROR(MATCH($J1485,SorP!$B$1:$B$6230,0)),"",INDIRECT("'SorP'!$A$"&amp;MATCH($J1485,SorP!$B$1:$B$6230,0))))</f>
        <v/>
      </c>
      <c r="U1485" s="241"/>
      <c r="V1485" s="275" t="e">
        <f>IF(C1485="",NA(),MATCH($B1485&amp;$C1485,'Smelter Look-up'!$J:$J,0))</f>
        <v>#N/A</v>
      </c>
      <c r="W1485" s="276"/>
      <c r="X1485" s="276">
        <f t="shared" ca="1" si="205"/>
        <v>0</v>
      </c>
      <c r="Y1485" s="276"/>
      <c r="Z1485" s="276"/>
      <c r="AB1485" s="278" t="str">
        <f t="shared" si="206"/>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04"/>
        <v/>
      </c>
      <c r="T1486" s="225" t="str">
        <f ca="1">IF(B1486="","",IF(ISERROR(MATCH($J1486,SorP!$B$1:$B$6230,0)),"",INDIRECT("'SorP'!$A$"&amp;MATCH($J1486,SorP!$B$1:$B$6230,0))))</f>
        <v/>
      </c>
      <c r="U1486" s="241"/>
      <c r="V1486" s="275" t="e">
        <f>IF(C1486="",NA(),MATCH($B1486&amp;$C1486,'Smelter Look-up'!$J:$J,0))</f>
        <v>#N/A</v>
      </c>
      <c r="W1486" s="276"/>
      <c r="X1486" s="276">
        <f t="shared" ca="1" si="205"/>
        <v>0</v>
      </c>
      <c r="Y1486" s="276"/>
      <c r="Z1486" s="276"/>
      <c r="AB1486" s="278" t="str">
        <f t="shared" si="206"/>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04"/>
        <v/>
      </c>
      <c r="T1487" s="225" t="str">
        <f ca="1">IF(B1487="","",IF(ISERROR(MATCH($J1487,SorP!$B$1:$B$6230,0)),"",INDIRECT("'SorP'!$A$"&amp;MATCH($J1487,SorP!$B$1:$B$6230,0))))</f>
        <v/>
      </c>
      <c r="U1487" s="241"/>
      <c r="V1487" s="275" t="e">
        <f>IF(C1487="",NA(),MATCH($B1487&amp;$C1487,'Smelter Look-up'!$J:$J,0))</f>
        <v>#N/A</v>
      </c>
      <c r="W1487" s="276"/>
      <c r="X1487" s="276">
        <f t="shared" ca="1" si="205"/>
        <v>0</v>
      </c>
      <c r="Y1487" s="276"/>
      <c r="Z1487" s="276"/>
      <c r="AB1487" s="278" t="str">
        <f t="shared" si="206"/>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04"/>
        <v/>
      </c>
      <c r="T1488" s="225" t="str">
        <f ca="1">IF(B1488="","",IF(ISERROR(MATCH($J1488,SorP!$B$1:$B$6230,0)),"",INDIRECT("'SorP'!$A$"&amp;MATCH($J1488,SorP!$B$1:$B$6230,0))))</f>
        <v/>
      </c>
      <c r="U1488" s="241"/>
      <c r="V1488" s="275" t="e">
        <f>IF(C1488="",NA(),MATCH($B1488&amp;$C1488,'Smelter Look-up'!$J:$J,0))</f>
        <v>#N/A</v>
      </c>
      <c r="W1488" s="276"/>
      <c r="X1488" s="276">
        <f t="shared" ca="1" si="205"/>
        <v>0</v>
      </c>
      <c r="Y1488" s="276"/>
      <c r="Z1488" s="276"/>
      <c r="AB1488" s="278" t="str">
        <f t="shared" si="206"/>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04"/>
        <v/>
      </c>
      <c r="T1489" s="225" t="str">
        <f ca="1">IF(B1489="","",IF(ISERROR(MATCH($J1489,SorP!$B$1:$B$6230,0)),"",INDIRECT("'SorP'!$A$"&amp;MATCH($J1489,SorP!$B$1:$B$6230,0))))</f>
        <v/>
      </c>
      <c r="U1489" s="241"/>
      <c r="V1489" s="275" t="e">
        <f>IF(C1489="",NA(),MATCH($B1489&amp;$C1489,'Smelter Look-up'!$J:$J,0))</f>
        <v>#N/A</v>
      </c>
      <c r="W1489" s="276"/>
      <c r="X1489" s="276">
        <f t="shared" ca="1" si="205"/>
        <v>0</v>
      </c>
      <c r="Y1489" s="276"/>
      <c r="Z1489" s="276"/>
      <c r="AB1489" s="278" t="str">
        <f t="shared" si="206"/>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04"/>
        <v/>
      </c>
      <c r="T1490" s="225" t="str">
        <f ca="1">IF(B1490="","",IF(ISERROR(MATCH($J1490,SorP!$B$1:$B$6230,0)),"",INDIRECT("'SorP'!$A$"&amp;MATCH($J1490,SorP!$B$1:$B$6230,0))))</f>
        <v/>
      </c>
      <c r="U1490" s="241"/>
      <c r="V1490" s="275" t="e">
        <f>IF(C1490="",NA(),MATCH($B1490&amp;$C1490,'Smelter Look-up'!$J:$J,0))</f>
        <v>#N/A</v>
      </c>
      <c r="W1490" s="276"/>
      <c r="X1490" s="276">
        <f t="shared" ca="1" si="205"/>
        <v>0</v>
      </c>
      <c r="Y1490" s="276"/>
      <c r="Z1490" s="276"/>
      <c r="AB1490" s="278" t="str">
        <f t="shared" si="206"/>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04"/>
        <v/>
      </c>
      <c r="T1491" s="225" t="str">
        <f ca="1">IF(B1491="","",IF(ISERROR(MATCH($J1491,SorP!$B$1:$B$6230,0)),"",INDIRECT("'SorP'!$A$"&amp;MATCH($J1491,SorP!$B$1:$B$6230,0))))</f>
        <v/>
      </c>
      <c r="U1491" s="241"/>
      <c r="V1491" s="275" t="e">
        <f>IF(C1491="",NA(),MATCH($B1491&amp;$C1491,'Smelter Look-up'!$J:$J,0))</f>
        <v>#N/A</v>
      </c>
      <c r="W1491" s="276"/>
      <c r="X1491" s="276">
        <f t="shared" ca="1" si="205"/>
        <v>0</v>
      </c>
      <c r="Y1491" s="276"/>
      <c r="Z1491" s="276"/>
      <c r="AB1491" s="278" t="str">
        <f t="shared" si="206"/>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04"/>
        <v/>
      </c>
      <c r="T1492" s="225" t="str">
        <f ca="1">IF(B1492="","",IF(ISERROR(MATCH($J1492,SorP!$B$1:$B$6230,0)),"",INDIRECT("'SorP'!$A$"&amp;MATCH($J1492,SorP!$B$1:$B$6230,0))))</f>
        <v/>
      </c>
      <c r="U1492" s="241"/>
      <c r="V1492" s="275" t="e">
        <f>IF(C1492="",NA(),MATCH($B1492&amp;$C1492,'Smelter Look-up'!$J:$J,0))</f>
        <v>#N/A</v>
      </c>
      <c r="W1492" s="276"/>
      <c r="X1492" s="276">
        <f t="shared" ca="1" si="205"/>
        <v>0</v>
      </c>
      <c r="Y1492" s="276"/>
      <c r="Z1492" s="276"/>
      <c r="AB1492" s="278" t="str">
        <f t="shared" si="206"/>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04"/>
        <v/>
      </c>
      <c r="T1493" s="225" t="str">
        <f ca="1">IF(B1493="","",IF(ISERROR(MATCH($J1493,SorP!$B$1:$B$6230,0)),"",INDIRECT("'SorP'!$A$"&amp;MATCH($J1493,SorP!$B$1:$B$6230,0))))</f>
        <v/>
      </c>
      <c r="U1493" s="241"/>
      <c r="V1493" s="275" t="e">
        <f>IF(C1493="",NA(),MATCH($B1493&amp;$C1493,'Smelter Look-up'!$J:$J,0))</f>
        <v>#N/A</v>
      </c>
      <c r="W1493" s="276"/>
      <c r="X1493" s="276">
        <f t="shared" ca="1" si="205"/>
        <v>0</v>
      </c>
      <c r="Y1493" s="276"/>
      <c r="Z1493" s="276"/>
      <c r="AB1493" s="278" t="str">
        <f t="shared" si="206"/>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04"/>
        <v/>
      </c>
      <c r="T1494" s="225" t="str">
        <f ca="1">IF(B1494="","",IF(ISERROR(MATCH($J1494,SorP!$B$1:$B$6230,0)),"",INDIRECT("'SorP'!$A$"&amp;MATCH($J1494,SorP!$B$1:$B$6230,0))))</f>
        <v/>
      </c>
      <c r="U1494" s="241"/>
      <c r="V1494" s="275" t="e">
        <f>IF(C1494="",NA(),MATCH($B1494&amp;$C1494,'Smelter Look-up'!$J:$J,0))</f>
        <v>#N/A</v>
      </c>
      <c r="W1494" s="276"/>
      <c r="X1494" s="276">
        <f t="shared" ca="1" si="205"/>
        <v>0</v>
      </c>
      <c r="Y1494" s="276"/>
      <c r="Z1494" s="276"/>
      <c r="AB1494" s="278" t="str">
        <f t="shared" si="206"/>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04"/>
        <v/>
      </c>
      <c r="T1495" s="225" t="str">
        <f ca="1">IF(B1495="","",IF(ISERROR(MATCH($J1495,SorP!$B$1:$B$6230,0)),"",INDIRECT("'SorP'!$A$"&amp;MATCH($J1495,SorP!$B$1:$B$6230,0))))</f>
        <v/>
      </c>
      <c r="U1495" s="241"/>
      <c r="V1495" s="275" t="e">
        <f>IF(C1495="",NA(),MATCH($B1495&amp;$C1495,'Smelter Look-up'!$J:$J,0))</f>
        <v>#N/A</v>
      </c>
      <c r="W1495" s="276"/>
      <c r="X1495" s="276">
        <f t="shared" ca="1" si="205"/>
        <v>0</v>
      </c>
      <c r="Y1495" s="276"/>
      <c r="Z1495" s="276"/>
      <c r="AB1495" s="278" t="str">
        <f t="shared" si="206"/>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04"/>
        <v/>
      </c>
      <c r="T1496" s="225" t="str">
        <f ca="1">IF(B1496="","",IF(ISERROR(MATCH($J1496,SorP!$B$1:$B$6230,0)),"",INDIRECT("'SorP'!$A$"&amp;MATCH($J1496,SorP!$B$1:$B$6230,0))))</f>
        <v/>
      </c>
      <c r="U1496" s="241"/>
      <c r="V1496" s="275" t="e">
        <f>IF(C1496="",NA(),MATCH($B1496&amp;$C1496,'Smelter Look-up'!$J:$J,0))</f>
        <v>#N/A</v>
      </c>
      <c r="W1496" s="276"/>
      <c r="X1496" s="276">
        <f t="shared" ca="1" si="205"/>
        <v>0</v>
      </c>
      <c r="Y1496" s="276"/>
      <c r="Z1496" s="276"/>
      <c r="AB1496" s="278" t="str">
        <f t="shared" si="206"/>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04"/>
        <v/>
      </c>
      <c r="T1497" s="225" t="str">
        <f ca="1">IF(B1497="","",IF(ISERROR(MATCH($J1497,SorP!$B$1:$B$6230,0)),"",INDIRECT("'SorP'!$A$"&amp;MATCH($J1497,SorP!$B$1:$B$6230,0))))</f>
        <v/>
      </c>
      <c r="U1497" s="241"/>
      <c r="V1497" s="275" t="e">
        <f>IF(C1497="",NA(),MATCH($B1497&amp;$C1497,'Smelter Look-up'!$J:$J,0))</f>
        <v>#N/A</v>
      </c>
      <c r="W1497" s="276"/>
      <c r="X1497" s="276">
        <f t="shared" ca="1" si="205"/>
        <v>0</v>
      </c>
      <c r="Y1497" s="276"/>
      <c r="Z1497" s="276"/>
      <c r="AB1497" s="278" t="str">
        <f t="shared" si="206"/>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04"/>
        <v/>
      </c>
      <c r="T1498" s="225" t="str">
        <f ca="1">IF(B1498="","",IF(ISERROR(MATCH($J1498,SorP!$B$1:$B$6230,0)),"",INDIRECT("'SorP'!$A$"&amp;MATCH($J1498,SorP!$B$1:$B$6230,0))))</f>
        <v/>
      </c>
      <c r="U1498" s="241"/>
      <c r="V1498" s="275" t="e">
        <f>IF(C1498="",NA(),MATCH($B1498&amp;$C1498,'Smelter Look-up'!$J:$J,0))</f>
        <v>#N/A</v>
      </c>
      <c r="W1498" s="276"/>
      <c r="X1498" s="276">
        <f t="shared" ca="1" si="205"/>
        <v>0</v>
      </c>
      <c r="Y1498" s="276"/>
      <c r="Z1498" s="276"/>
      <c r="AB1498" s="278" t="str">
        <f t="shared" si="206"/>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04"/>
        <v/>
      </c>
      <c r="T1499" s="225" t="str">
        <f ca="1">IF(B1499="","",IF(ISERROR(MATCH($J1499,SorP!$B$1:$B$6230,0)),"",INDIRECT("'SorP'!$A$"&amp;MATCH($J1499,SorP!$B$1:$B$6230,0))))</f>
        <v/>
      </c>
      <c r="U1499" s="241"/>
      <c r="V1499" s="275" t="e">
        <f>IF(C1499="",NA(),MATCH($B1499&amp;$C1499,'Smelter Look-up'!$J:$J,0))</f>
        <v>#N/A</v>
      </c>
      <c r="W1499" s="276"/>
      <c r="X1499" s="276">
        <f t="shared" ca="1" si="205"/>
        <v>0</v>
      </c>
      <c r="Y1499" s="276"/>
      <c r="Z1499" s="276"/>
      <c r="AB1499" s="278" t="str">
        <f t="shared" si="206"/>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07">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08">IF(AND(C1500="Smelter not listed",OR(LEN(D1500)=0,LEN(E1500)=0)),1,0)</f>
        <v>0</v>
      </c>
      <c r="Y1500" s="276"/>
      <c r="Z1500" s="276"/>
      <c r="AB1500" s="278" t="str">
        <f t="shared" ref="AB1500:AB1530" si="209">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07"/>
        <v/>
      </c>
      <c r="T1501" s="225" t="str">
        <f ca="1">IF(B1501="","",IF(ISERROR(MATCH($J1501,SorP!$B$1:$B$6230,0)),"",INDIRECT("'SorP'!$A$"&amp;MATCH($J1501,SorP!$B$1:$B$6230,0))))</f>
        <v/>
      </c>
      <c r="U1501" s="241"/>
      <c r="V1501" s="275" t="e">
        <f>IF(C1501="",NA(),MATCH($B1501&amp;$C1501,'Smelter Look-up'!$J:$J,0))</f>
        <v>#N/A</v>
      </c>
      <c r="W1501" s="276"/>
      <c r="X1501" s="276">
        <f t="shared" ca="1" si="208"/>
        <v>0</v>
      </c>
      <c r="Y1501" s="276"/>
      <c r="Z1501" s="276"/>
      <c r="AB1501" s="278" t="str">
        <f t="shared" si="209"/>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07"/>
        <v/>
      </c>
      <c r="T1502" s="225" t="str">
        <f ca="1">IF(B1502="","",IF(ISERROR(MATCH($J1502,SorP!$B$1:$B$6230,0)),"",INDIRECT("'SorP'!$A$"&amp;MATCH($J1502,SorP!$B$1:$B$6230,0))))</f>
        <v/>
      </c>
      <c r="U1502" s="241"/>
      <c r="V1502" s="275" t="e">
        <f>IF(C1502="",NA(),MATCH($B1502&amp;$C1502,'Smelter Look-up'!$J:$J,0))</f>
        <v>#N/A</v>
      </c>
      <c r="W1502" s="276"/>
      <c r="X1502" s="276">
        <f t="shared" ca="1" si="208"/>
        <v>0</v>
      </c>
      <c r="Y1502" s="276"/>
      <c r="Z1502" s="276"/>
      <c r="AB1502" s="278" t="str">
        <f t="shared" si="209"/>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07"/>
        <v/>
      </c>
      <c r="T1503" s="225" t="str">
        <f ca="1">IF(B1503="","",IF(ISERROR(MATCH($J1503,SorP!$B$1:$B$6230,0)),"",INDIRECT("'SorP'!$A$"&amp;MATCH($J1503,SorP!$B$1:$B$6230,0))))</f>
        <v/>
      </c>
      <c r="U1503" s="241"/>
      <c r="V1503" s="275" t="e">
        <f>IF(C1503="",NA(),MATCH($B1503&amp;$C1503,'Smelter Look-up'!$J:$J,0))</f>
        <v>#N/A</v>
      </c>
      <c r="W1503" s="276"/>
      <c r="X1503" s="276">
        <f t="shared" ca="1" si="208"/>
        <v>0</v>
      </c>
      <c r="Y1503" s="276"/>
      <c r="Z1503" s="276"/>
      <c r="AB1503" s="278" t="str">
        <f t="shared" si="209"/>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07"/>
        <v/>
      </c>
      <c r="T1504" s="225" t="str">
        <f ca="1">IF(B1504="","",IF(ISERROR(MATCH($J1504,SorP!$B$1:$B$6230,0)),"",INDIRECT("'SorP'!$A$"&amp;MATCH($J1504,SorP!$B$1:$B$6230,0))))</f>
        <v/>
      </c>
      <c r="U1504" s="241"/>
      <c r="V1504" s="275" t="e">
        <f>IF(C1504="",NA(),MATCH($B1504&amp;$C1504,'Smelter Look-up'!$J:$J,0))</f>
        <v>#N/A</v>
      </c>
      <c r="W1504" s="276"/>
      <c r="X1504" s="276">
        <f t="shared" ca="1" si="208"/>
        <v>0</v>
      </c>
      <c r="Y1504" s="276"/>
      <c r="Z1504" s="276"/>
      <c r="AB1504" s="278" t="str">
        <f t="shared" si="209"/>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07"/>
        <v/>
      </c>
      <c r="T1505" s="225" t="str">
        <f ca="1">IF(B1505="","",IF(ISERROR(MATCH($J1505,SorP!$B$1:$B$6230,0)),"",INDIRECT("'SorP'!$A$"&amp;MATCH($J1505,SorP!$B$1:$B$6230,0))))</f>
        <v/>
      </c>
      <c r="U1505" s="241"/>
      <c r="V1505" s="275" t="e">
        <f>IF(C1505="",NA(),MATCH($B1505&amp;$C1505,'Smelter Look-up'!$J:$J,0))</f>
        <v>#N/A</v>
      </c>
      <c r="W1505" s="276"/>
      <c r="X1505" s="276">
        <f t="shared" ca="1" si="208"/>
        <v>0</v>
      </c>
      <c r="Y1505" s="276"/>
      <c r="Z1505" s="276"/>
      <c r="AB1505" s="278" t="str">
        <f t="shared" si="209"/>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07"/>
        <v/>
      </c>
      <c r="T1506" s="225" t="str">
        <f ca="1">IF(B1506="","",IF(ISERROR(MATCH($J1506,SorP!$B$1:$B$6230,0)),"",INDIRECT("'SorP'!$A$"&amp;MATCH($J1506,SorP!$B$1:$B$6230,0))))</f>
        <v/>
      </c>
      <c r="U1506" s="241"/>
      <c r="V1506" s="275" t="e">
        <f>IF(C1506="",NA(),MATCH($B1506&amp;$C1506,'Smelter Look-up'!$J:$J,0))</f>
        <v>#N/A</v>
      </c>
      <c r="W1506" s="276"/>
      <c r="X1506" s="276">
        <f t="shared" ca="1" si="208"/>
        <v>0</v>
      </c>
      <c r="Y1506" s="276"/>
      <c r="Z1506" s="276"/>
      <c r="AB1506" s="278" t="str">
        <f t="shared" si="209"/>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07"/>
        <v/>
      </c>
      <c r="T1507" s="225" t="str">
        <f ca="1">IF(B1507="","",IF(ISERROR(MATCH($J1507,SorP!$B$1:$B$6230,0)),"",INDIRECT("'SorP'!$A$"&amp;MATCH($J1507,SorP!$B$1:$B$6230,0))))</f>
        <v/>
      </c>
      <c r="U1507" s="241"/>
      <c r="V1507" s="275" t="e">
        <f>IF(C1507="",NA(),MATCH($B1507&amp;$C1507,'Smelter Look-up'!$J:$J,0))</f>
        <v>#N/A</v>
      </c>
      <c r="W1507" s="276"/>
      <c r="X1507" s="276">
        <f t="shared" ca="1" si="208"/>
        <v>0</v>
      </c>
      <c r="Y1507" s="276"/>
      <c r="Z1507" s="276"/>
      <c r="AB1507" s="278" t="str">
        <f t="shared" si="209"/>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07"/>
        <v/>
      </c>
      <c r="T1508" s="225" t="str">
        <f ca="1">IF(B1508="","",IF(ISERROR(MATCH($J1508,SorP!$B$1:$B$6230,0)),"",INDIRECT("'SorP'!$A$"&amp;MATCH($J1508,SorP!$B$1:$B$6230,0))))</f>
        <v/>
      </c>
      <c r="U1508" s="241"/>
      <c r="V1508" s="275" t="e">
        <f>IF(C1508="",NA(),MATCH($B1508&amp;$C1508,'Smelter Look-up'!$J:$J,0))</f>
        <v>#N/A</v>
      </c>
      <c r="W1508" s="276"/>
      <c r="X1508" s="276">
        <f t="shared" ca="1" si="208"/>
        <v>0</v>
      </c>
      <c r="Y1508" s="276"/>
      <c r="Z1508" s="276"/>
      <c r="AB1508" s="278" t="str">
        <f t="shared" si="209"/>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07"/>
        <v/>
      </c>
      <c r="T1509" s="225" t="str">
        <f ca="1">IF(B1509="","",IF(ISERROR(MATCH($J1509,SorP!$B$1:$B$6230,0)),"",INDIRECT("'SorP'!$A$"&amp;MATCH($J1509,SorP!$B$1:$B$6230,0))))</f>
        <v/>
      </c>
      <c r="U1509" s="241"/>
      <c r="V1509" s="275" t="e">
        <f>IF(C1509="",NA(),MATCH($B1509&amp;$C1509,'Smelter Look-up'!$J:$J,0))</f>
        <v>#N/A</v>
      </c>
      <c r="W1509" s="276"/>
      <c r="X1509" s="276">
        <f t="shared" ca="1" si="208"/>
        <v>0</v>
      </c>
      <c r="Y1509" s="276"/>
      <c r="Z1509" s="276"/>
      <c r="AB1509" s="278" t="str">
        <f t="shared" si="209"/>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07"/>
        <v/>
      </c>
      <c r="T1510" s="225" t="str">
        <f ca="1">IF(B1510="","",IF(ISERROR(MATCH($J1510,SorP!$B$1:$B$6230,0)),"",INDIRECT("'SorP'!$A$"&amp;MATCH($J1510,SorP!$B$1:$B$6230,0))))</f>
        <v/>
      </c>
      <c r="U1510" s="241"/>
      <c r="V1510" s="275" t="e">
        <f>IF(C1510="",NA(),MATCH($B1510&amp;$C1510,'Smelter Look-up'!$J:$J,0))</f>
        <v>#N/A</v>
      </c>
      <c r="W1510" s="276"/>
      <c r="X1510" s="276">
        <f t="shared" ca="1" si="208"/>
        <v>0</v>
      </c>
      <c r="Y1510" s="276"/>
      <c r="Z1510" s="276"/>
      <c r="AB1510" s="278" t="str">
        <f t="shared" si="209"/>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07"/>
        <v/>
      </c>
      <c r="T1511" s="225" t="str">
        <f ca="1">IF(B1511="","",IF(ISERROR(MATCH($J1511,SorP!$B$1:$B$6230,0)),"",INDIRECT("'SorP'!$A$"&amp;MATCH($J1511,SorP!$B$1:$B$6230,0))))</f>
        <v/>
      </c>
      <c r="U1511" s="241"/>
      <c r="V1511" s="275" t="e">
        <f>IF(C1511="",NA(),MATCH($B1511&amp;$C1511,'Smelter Look-up'!$J:$J,0))</f>
        <v>#N/A</v>
      </c>
      <c r="W1511" s="276"/>
      <c r="X1511" s="276">
        <f t="shared" ca="1" si="208"/>
        <v>0</v>
      </c>
      <c r="Y1511" s="276"/>
      <c r="Z1511" s="276"/>
      <c r="AB1511" s="278" t="str">
        <f t="shared" si="209"/>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07"/>
        <v/>
      </c>
      <c r="T1512" s="225" t="str">
        <f ca="1">IF(B1512="","",IF(ISERROR(MATCH($J1512,SorP!$B$1:$B$6230,0)),"",INDIRECT("'SorP'!$A$"&amp;MATCH($J1512,SorP!$B$1:$B$6230,0))))</f>
        <v/>
      </c>
      <c r="U1512" s="241"/>
      <c r="V1512" s="275" t="e">
        <f>IF(C1512="",NA(),MATCH($B1512&amp;$C1512,'Smelter Look-up'!$J:$J,0))</f>
        <v>#N/A</v>
      </c>
      <c r="W1512" s="276"/>
      <c r="X1512" s="276">
        <f t="shared" ca="1" si="208"/>
        <v>0</v>
      </c>
      <c r="Y1512" s="276"/>
      <c r="Z1512" s="276"/>
      <c r="AB1512" s="278" t="str">
        <f t="shared" si="209"/>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07"/>
        <v/>
      </c>
      <c r="T1513" s="225" t="str">
        <f ca="1">IF(B1513="","",IF(ISERROR(MATCH($J1513,SorP!$B$1:$B$6230,0)),"",INDIRECT("'SorP'!$A$"&amp;MATCH($J1513,SorP!$B$1:$B$6230,0))))</f>
        <v/>
      </c>
      <c r="U1513" s="241"/>
      <c r="V1513" s="275" t="e">
        <f>IF(C1513="",NA(),MATCH($B1513&amp;$C1513,'Smelter Look-up'!$J:$J,0))</f>
        <v>#N/A</v>
      </c>
      <c r="W1513" s="276"/>
      <c r="X1513" s="276">
        <f t="shared" ca="1" si="208"/>
        <v>0</v>
      </c>
      <c r="Y1513" s="276"/>
      <c r="Z1513" s="276"/>
      <c r="AB1513" s="278" t="str">
        <f t="shared" si="209"/>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07"/>
        <v/>
      </c>
      <c r="T1514" s="225" t="str">
        <f ca="1">IF(B1514="","",IF(ISERROR(MATCH($J1514,SorP!$B$1:$B$6230,0)),"",INDIRECT("'SorP'!$A$"&amp;MATCH($J1514,SorP!$B$1:$B$6230,0))))</f>
        <v/>
      </c>
      <c r="U1514" s="241"/>
      <c r="V1514" s="275" t="e">
        <f>IF(C1514="",NA(),MATCH($B1514&amp;$C1514,'Smelter Look-up'!$J:$J,0))</f>
        <v>#N/A</v>
      </c>
      <c r="W1514" s="276"/>
      <c r="X1514" s="276">
        <f t="shared" ca="1" si="208"/>
        <v>0</v>
      </c>
      <c r="Y1514" s="276"/>
      <c r="Z1514" s="276"/>
      <c r="AB1514" s="278" t="str">
        <f t="shared" si="209"/>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07"/>
        <v/>
      </c>
      <c r="T1515" s="225" t="str">
        <f ca="1">IF(B1515="","",IF(ISERROR(MATCH($J1515,SorP!$B$1:$B$6230,0)),"",INDIRECT("'SorP'!$A$"&amp;MATCH($J1515,SorP!$B$1:$B$6230,0))))</f>
        <v/>
      </c>
      <c r="U1515" s="241"/>
      <c r="V1515" s="275" t="e">
        <f>IF(C1515="",NA(),MATCH($B1515&amp;$C1515,'Smelter Look-up'!$J:$J,0))</f>
        <v>#N/A</v>
      </c>
      <c r="W1515" s="276"/>
      <c r="X1515" s="276">
        <f t="shared" ca="1" si="208"/>
        <v>0</v>
      </c>
      <c r="Y1515" s="276"/>
      <c r="Z1515" s="276"/>
      <c r="AB1515" s="278" t="str">
        <f t="shared" si="209"/>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07"/>
        <v/>
      </c>
      <c r="T1516" s="225" t="str">
        <f ca="1">IF(B1516="","",IF(ISERROR(MATCH($J1516,SorP!$B$1:$B$6230,0)),"",INDIRECT("'SorP'!$A$"&amp;MATCH($J1516,SorP!$B$1:$B$6230,0))))</f>
        <v/>
      </c>
      <c r="U1516" s="241"/>
      <c r="V1516" s="275" t="e">
        <f>IF(C1516="",NA(),MATCH($B1516&amp;$C1516,'Smelter Look-up'!$J:$J,0))</f>
        <v>#N/A</v>
      </c>
      <c r="W1516" s="276"/>
      <c r="X1516" s="276">
        <f t="shared" ca="1" si="208"/>
        <v>0</v>
      </c>
      <c r="Y1516" s="276"/>
      <c r="Z1516" s="276"/>
      <c r="AB1516" s="278" t="str">
        <f t="shared" si="209"/>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07"/>
        <v/>
      </c>
      <c r="T1517" s="225" t="str">
        <f ca="1">IF(B1517="","",IF(ISERROR(MATCH($J1517,SorP!$B$1:$B$6230,0)),"",INDIRECT("'SorP'!$A$"&amp;MATCH($J1517,SorP!$B$1:$B$6230,0))))</f>
        <v/>
      </c>
      <c r="U1517" s="241"/>
      <c r="V1517" s="275" t="e">
        <f>IF(C1517="",NA(),MATCH($B1517&amp;$C1517,'Smelter Look-up'!$J:$J,0))</f>
        <v>#N/A</v>
      </c>
      <c r="W1517" s="276"/>
      <c r="X1517" s="276">
        <f t="shared" ca="1" si="208"/>
        <v>0</v>
      </c>
      <c r="Y1517" s="276"/>
      <c r="Z1517" s="276"/>
      <c r="AB1517" s="278" t="str">
        <f t="shared" si="209"/>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07"/>
        <v/>
      </c>
      <c r="T1518" s="225" t="str">
        <f ca="1">IF(B1518="","",IF(ISERROR(MATCH($J1518,SorP!$B$1:$B$6230,0)),"",INDIRECT("'SorP'!$A$"&amp;MATCH($J1518,SorP!$B$1:$B$6230,0))))</f>
        <v/>
      </c>
      <c r="U1518" s="241"/>
      <c r="V1518" s="275" t="e">
        <f>IF(C1518="",NA(),MATCH($B1518&amp;$C1518,'Smelter Look-up'!$J:$J,0))</f>
        <v>#N/A</v>
      </c>
      <c r="W1518" s="276"/>
      <c r="X1518" s="276">
        <f t="shared" ca="1" si="208"/>
        <v>0</v>
      </c>
      <c r="Y1518" s="276"/>
      <c r="Z1518" s="276"/>
      <c r="AB1518" s="278" t="str">
        <f t="shared" si="209"/>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07"/>
        <v/>
      </c>
      <c r="T1519" s="225" t="str">
        <f ca="1">IF(B1519="","",IF(ISERROR(MATCH($J1519,SorP!$B$1:$B$6230,0)),"",INDIRECT("'SorP'!$A$"&amp;MATCH($J1519,SorP!$B$1:$B$6230,0))))</f>
        <v/>
      </c>
      <c r="U1519" s="241"/>
      <c r="V1519" s="275" t="e">
        <f>IF(C1519="",NA(),MATCH($B1519&amp;$C1519,'Smelter Look-up'!$J:$J,0))</f>
        <v>#N/A</v>
      </c>
      <c r="W1519" s="276"/>
      <c r="X1519" s="276">
        <f t="shared" ca="1" si="208"/>
        <v>0</v>
      </c>
      <c r="Y1519" s="276"/>
      <c r="Z1519" s="276"/>
      <c r="AB1519" s="278" t="str">
        <f t="shared" si="209"/>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07"/>
        <v/>
      </c>
      <c r="T1520" s="225" t="str">
        <f ca="1">IF(B1520="","",IF(ISERROR(MATCH($J1520,SorP!$B$1:$B$6230,0)),"",INDIRECT("'SorP'!$A$"&amp;MATCH($J1520,SorP!$B$1:$B$6230,0))))</f>
        <v/>
      </c>
      <c r="U1520" s="241"/>
      <c r="V1520" s="275" t="e">
        <f>IF(C1520="",NA(),MATCH($B1520&amp;$C1520,'Smelter Look-up'!$J:$J,0))</f>
        <v>#N/A</v>
      </c>
      <c r="W1520" s="276"/>
      <c r="X1520" s="276">
        <f t="shared" ca="1" si="208"/>
        <v>0</v>
      </c>
      <c r="Y1520" s="276"/>
      <c r="Z1520" s="276"/>
      <c r="AB1520" s="278" t="str">
        <f t="shared" si="209"/>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07"/>
        <v/>
      </c>
      <c r="T1521" s="225" t="str">
        <f ca="1">IF(B1521="","",IF(ISERROR(MATCH($J1521,SorP!$B$1:$B$6230,0)),"",INDIRECT("'SorP'!$A$"&amp;MATCH($J1521,SorP!$B$1:$B$6230,0))))</f>
        <v/>
      </c>
      <c r="U1521" s="241"/>
      <c r="V1521" s="275" t="e">
        <f>IF(C1521="",NA(),MATCH($B1521&amp;$C1521,'Smelter Look-up'!$J:$J,0))</f>
        <v>#N/A</v>
      </c>
      <c r="W1521" s="276"/>
      <c r="X1521" s="276">
        <f t="shared" ca="1" si="208"/>
        <v>0</v>
      </c>
      <c r="Y1521" s="276"/>
      <c r="Z1521" s="276"/>
      <c r="AB1521" s="278" t="str">
        <f t="shared" si="209"/>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07"/>
        <v/>
      </c>
      <c r="T1522" s="225" t="str">
        <f ca="1">IF(B1522="","",IF(ISERROR(MATCH($J1522,SorP!$B$1:$B$6230,0)),"",INDIRECT("'SorP'!$A$"&amp;MATCH($J1522,SorP!$B$1:$B$6230,0))))</f>
        <v/>
      </c>
      <c r="U1522" s="241"/>
      <c r="V1522" s="275" t="e">
        <f>IF(C1522="",NA(),MATCH($B1522&amp;$C1522,'Smelter Look-up'!$J:$J,0))</f>
        <v>#N/A</v>
      </c>
      <c r="W1522" s="276"/>
      <c r="X1522" s="276">
        <f t="shared" ca="1" si="208"/>
        <v>0</v>
      </c>
      <c r="Y1522" s="276"/>
      <c r="Z1522" s="276"/>
      <c r="AB1522" s="278" t="str">
        <f t="shared" si="209"/>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07"/>
        <v/>
      </c>
      <c r="T1523" s="225" t="str">
        <f ca="1">IF(B1523="","",IF(ISERROR(MATCH($J1523,SorP!$B$1:$B$6230,0)),"",INDIRECT("'SorP'!$A$"&amp;MATCH($J1523,SorP!$B$1:$B$6230,0))))</f>
        <v/>
      </c>
      <c r="U1523" s="241"/>
      <c r="V1523" s="275" t="e">
        <f>IF(C1523="",NA(),MATCH($B1523&amp;$C1523,'Smelter Look-up'!$J:$J,0))</f>
        <v>#N/A</v>
      </c>
      <c r="W1523" s="276"/>
      <c r="X1523" s="276">
        <f t="shared" ca="1" si="208"/>
        <v>0</v>
      </c>
      <c r="Y1523" s="276"/>
      <c r="Z1523" s="276"/>
      <c r="AB1523" s="278" t="str">
        <f t="shared" si="209"/>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07"/>
        <v/>
      </c>
      <c r="T1524" s="225" t="str">
        <f ca="1">IF(B1524="","",IF(ISERROR(MATCH($J1524,SorP!$B$1:$B$6230,0)),"",INDIRECT("'SorP'!$A$"&amp;MATCH($J1524,SorP!$B$1:$B$6230,0))))</f>
        <v/>
      </c>
      <c r="U1524" s="241"/>
      <c r="V1524" s="275" t="e">
        <f>IF(C1524="",NA(),MATCH($B1524&amp;$C1524,'Smelter Look-up'!$J:$J,0))</f>
        <v>#N/A</v>
      </c>
      <c r="W1524" s="276"/>
      <c r="X1524" s="276">
        <f t="shared" ca="1" si="208"/>
        <v>0</v>
      </c>
      <c r="Y1524" s="276"/>
      <c r="Z1524" s="276"/>
      <c r="AB1524" s="278" t="str">
        <f t="shared" si="209"/>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07"/>
        <v/>
      </c>
      <c r="T1525" s="225" t="str">
        <f ca="1">IF(B1525="","",IF(ISERROR(MATCH($J1525,SorP!$B$1:$B$6230,0)),"",INDIRECT("'SorP'!$A$"&amp;MATCH($J1525,SorP!$B$1:$B$6230,0))))</f>
        <v/>
      </c>
      <c r="U1525" s="241"/>
      <c r="V1525" s="275" t="e">
        <f>IF(C1525="",NA(),MATCH($B1525&amp;$C1525,'Smelter Look-up'!$J:$J,0))</f>
        <v>#N/A</v>
      </c>
      <c r="W1525" s="276"/>
      <c r="X1525" s="276">
        <f t="shared" ca="1" si="208"/>
        <v>0</v>
      </c>
      <c r="Y1525" s="276"/>
      <c r="Z1525" s="276"/>
      <c r="AB1525" s="278" t="str">
        <f t="shared" si="209"/>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07"/>
        <v/>
      </c>
      <c r="T1526" s="225" t="str">
        <f ca="1">IF(B1526="","",IF(ISERROR(MATCH($J1526,SorP!$B$1:$B$6230,0)),"",INDIRECT("'SorP'!$A$"&amp;MATCH($J1526,SorP!$B$1:$B$6230,0))))</f>
        <v/>
      </c>
      <c r="U1526" s="241"/>
      <c r="V1526" s="275" t="e">
        <f>IF(C1526="",NA(),MATCH($B1526&amp;$C1526,'Smelter Look-up'!$J:$J,0))</f>
        <v>#N/A</v>
      </c>
      <c r="W1526" s="276"/>
      <c r="X1526" s="276">
        <f t="shared" ca="1" si="208"/>
        <v>0</v>
      </c>
      <c r="Y1526" s="276"/>
      <c r="Z1526" s="276"/>
      <c r="AB1526" s="278" t="str">
        <f t="shared" si="209"/>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07"/>
        <v/>
      </c>
      <c r="T1527" s="225" t="str">
        <f ca="1">IF(B1527="","",IF(ISERROR(MATCH($J1527,SorP!$B$1:$B$6230,0)),"",INDIRECT("'SorP'!$A$"&amp;MATCH($J1527,SorP!$B$1:$B$6230,0))))</f>
        <v/>
      </c>
      <c r="U1527" s="241"/>
      <c r="V1527" s="275" t="e">
        <f>IF(C1527="",NA(),MATCH($B1527&amp;$C1527,'Smelter Look-up'!$J:$J,0))</f>
        <v>#N/A</v>
      </c>
      <c r="W1527" s="276"/>
      <c r="X1527" s="276">
        <f t="shared" ca="1" si="208"/>
        <v>0</v>
      </c>
      <c r="Y1527" s="276"/>
      <c r="Z1527" s="276"/>
      <c r="AB1527" s="278" t="str">
        <f t="shared" si="209"/>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07"/>
        <v/>
      </c>
      <c r="T1528" s="225" t="str">
        <f ca="1">IF(B1528="","",IF(ISERROR(MATCH($J1528,SorP!$B$1:$B$6230,0)),"",INDIRECT("'SorP'!$A$"&amp;MATCH($J1528,SorP!$B$1:$B$6230,0))))</f>
        <v/>
      </c>
      <c r="U1528" s="241"/>
      <c r="V1528" s="275" t="e">
        <f>IF(C1528="",NA(),MATCH($B1528&amp;$C1528,'Smelter Look-up'!$J:$J,0))</f>
        <v>#N/A</v>
      </c>
      <c r="W1528" s="276"/>
      <c r="X1528" s="276">
        <f t="shared" ca="1" si="208"/>
        <v>0</v>
      </c>
      <c r="Y1528" s="276"/>
      <c r="Z1528" s="276"/>
      <c r="AB1528" s="278" t="str">
        <f t="shared" si="209"/>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07"/>
        <v/>
      </c>
      <c r="T1529" s="225" t="str">
        <f ca="1">IF(B1529="","",IF(ISERROR(MATCH($J1529,SorP!$B$1:$B$6230,0)),"",INDIRECT("'SorP'!$A$"&amp;MATCH($J1529,SorP!$B$1:$B$6230,0))))</f>
        <v/>
      </c>
      <c r="U1529" s="241"/>
      <c r="V1529" s="275" t="e">
        <f>IF(C1529="",NA(),MATCH($B1529&amp;$C1529,'Smelter Look-up'!$J:$J,0))</f>
        <v>#N/A</v>
      </c>
      <c r="W1529" s="276"/>
      <c r="X1529" s="276">
        <f t="shared" ca="1" si="208"/>
        <v>0</v>
      </c>
      <c r="Y1529" s="276"/>
      <c r="Z1529" s="276"/>
      <c r="AB1529" s="278" t="str">
        <f t="shared" si="209"/>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07"/>
        <v/>
      </c>
      <c r="T1530" s="225" t="str">
        <f ca="1">IF(B1530="","",IF(ISERROR(MATCH($J1530,SorP!$B$1:$B$6230,0)),"",INDIRECT("'SorP'!$A$"&amp;MATCH($J1530,SorP!$B$1:$B$6230,0))))</f>
        <v/>
      </c>
      <c r="U1530" s="241"/>
      <c r="V1530" s="275" t="e">
        <f>IF(C1530="",NA(),MATCH($B1530&amp;$C1530,'Smelter Look-up'!$J:$J,0))</f>
        <v>#N/A</v>
      </c>
      <c r="W1530" s="276"/>
      <c r="X1530" s="276">
        <f t="shared" ca="1" si="208"/>
        <v>0</v>
      </c>
      <c r="Y1530" s="276"/>
      <c r="Z1530" s="276"/>
      <c r="AB1530" s="278" t="str">
        <f t="shared" si="209"/>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0">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1">IF(AND(C1531="Smelter not listed",OR(LEN(D1531)=0,LEN(E1531)=0)),1,0)</f>
        <v>0</v>
      </c>
      <c r="Y1531" s="276"/>
      <c r="Z1531" s="276"/>
      <c r="AB1531" s="278" t="str">
        <f t="shared" ref="AB1531" si="212">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3">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14">IF(AND(C1532="Smelter not listed",OR(LEN(D1532)=0,LEN(E1532)=0)),1,0)</f>
        <v>0</v>
      </c>
      <c r="Y1532" s="276"/>
      <c r="Z1532" s="276"/>
      <c r="AB1532" s="278" t="str">
        <f t="shared" ref="AB1532:AB1563" si="215">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3"/>
        <v/>
      </c>
      <c r="T1533" s="225" t="str">
        <f ca="1">IF(B1533="","",IF(ISERROR(MATCH($J1533,SorP!$B$1:$B$6230,0)),"",INDIRECT("'SorP'!$A$"&amp;MATCH($J1533,SorP!$B$1:$B$6230,0))))</f>
        <v/>
      </c>
      <c r="U1533" s="241"/>
      <c r="V1533" s="275" t="e">
        <f>IF(C1533="",NA(),MATCH($B1533&amp;$C1533,'Smelter Look-up'!$J:$J,0))</f>
        <v>#N/A</v>
      </c>
      <c r="W1533" s="276"/>
      <c r="X1533" s="276">
        <f t="shared" ca="1" si="214"/>
        <v>0</v>
      </c>
      <c r="Y1533" s="276"/>
      <c r="Z1533" s="276"/>
      <c r="AB1533" s="278" t="str">
        <f t="shared" si="215"/>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3"/>
        <v/>
      </c>
      <c r="T1534" s="225" t="str">
        <f ca="1">IF(B1534="","",IF(ISERROR(MATCH($J1534,SorP!$B$1:$B$6230,0)),"",INDIRECT("'SorP'!$A$"&amp;MATCH($J1534,SorP!$B$1:$B$6230,0))))</f>
        <v/>
      </c>
      <c r="U1534" s="241"/>
      <c r="V1534" s="275" t="e">
        <f>IF(C1534="",NA(),MATCH($B1534&amp;$C1534,'Smelter Look-up'!$J:$J,0))</f>
        <v>#N/A</v>
      </c>
      <c r="W1534" s="276"/>
      <c r="X1534" s="276">
        <f t="shared" ca="1" si="214"/>
        <v>0</v>
      </c>
      <c r="Y1534" s="276"/>
      <c r="Z1534" s="276"/>
      <c r="AB1534" s="278" t="str">
        <f t="shared" si="215"/>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3"/>
        <v/>
      </c>
      <c r="T1535" s="225" t="str">
        <f ca="1">IF(B1535="","",IF(ISERROR(MATCH($J1535,SorP!$B$1:$B$6230,0)),"",INDIRECT("'SorP'!$A$"&amp;MATCH($J1535,SorP!$B$1:$B$6230,0))))</f>
        <v/>
      </c>
      <c r="U1535" s="241"/>
      <c r="V1535" s="275" t="e">
        <f>IF(C1535="",NA(),MATCH($B1535&amp;$C1535,'Smelter Look-up'!$J:$J,0))</f>
        <v>#N/A</v>
      </c>
      <c r="W1535" s="276"/>
      <c r="X1535" s="276">
        <f t="shared" ca="1" si="214"/>
        <v>0</v>
      </c>
      <c r="Y1535" s="276"/>
      <c r="Z1535" s="276"/>
      <c r="AB1535" s="278" t="str">
        <f t="shared" si="215"/>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3"/>
        <v/>
      </c>
      <c r="T1536" s="225" t="str">
        <f ca="1">IF(B1536="","",IF(ISERROR(MATCH($J1536,SorP!$B$1:$B$6230,0)),"",INDIRECT("'SorP'!$A$"&amp;MATCH($J1536,SorP!$B$1:$B$6230,0))))</f>
        <v/>
      </c>
      <c r="U1536" s="241"/>
      <c r="V1536" s="275" t="e">
        <f>IF(C1536="",NA(),MATCH($B1536&amp;$C1536,'Smelter Look-up'!$J:$J,0))</f>
        <v>#N/A</v>
      </c>
      <c r="W1536" s="276"/>
      <c r="X1536" s="276">
        <f t="shared" ca="1" si="214"/>
        <v>0</v>
      </c>
      <c r="Y1536" s="276"/>
      <c r="Z1536" s="276"/>
      <c r="AB1536" s="278" t="str">
        <f t="shared" si="215"/>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3"/>
        <v/>
      </c>
      <c r="T1537" s="225" t="str">
        <f ca="1">IF(B1537="","",IF(ISERROR(MATCH($J1537,SorP!$B$1:$B$6230,0)),"",INDIRECT("'SorP'!$A$"&amp;MATCH($J1537,SorP!$B$1:$B$6230,0))))</f>
        <v/>
      </c>
      <c r="U1537" s="241"/>
      <c r="V1537" s="275" t="e">
        <f>IF(C1537="",NA(),MATCH($B1537&amp;$C1537,'Smelter Look-up'!$J:$J,0))</f>
        <v>#N/A</v>
      </c>
      <c r="W1537" s="276"/>
      <c r="X1537" s="276">
        <f t="shared" ca="1" si="214"/>
        <v>0</v>
      </c>
      <c r="Y1537" s="276"/>
      <c r="Z1537" s="276"/>
      <c r="AB1537" s="278" t="str">
        <f t="shared" si="215"/>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3"/>
        <v/>
      </c>
      <c r="T1538" s="225" t="str">
        <f ca="1">IF(B1538="","",IF(ISERROR(MATCH($J1538,SorP!$B$1:$B$6230,0)),"",INDIRECT("'SorP'!$A$"&amp;MATCH($J1538,SorP!$B$1:$B$6230,0))))</f>
        <v/>
      </c>
      <c r="U1538" s="241"/>
      <c r="V1538" s="275" t="e">
        <f>IF(C1538="",NA(),MATCH($B1538&amp;$C1538,'Smelter Look-up'!$J:$J,0))</f>
        <v>#N/A</v>
      </c>
      <c r="W1538" s="276"/>
      <c r="X1538" s="276">
        <f t="shared" ca="1" si="214"/>
        <v>0</v>
      </c>
      <c r="Y1538" s="276"/>
      <c r="Z1538" s="276"/>
      <c r="AB1538" s="278" t="str">
        <f t="shared" si="215"/>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3"/>
        <v/>
      </c>
      <c r="T1539" s="225" t="str">
        <f ca="1">IF(B1539="","",IF(ISERROR(MATCH($J1539,SorP!$B$1:$B$6230,0)),"",INDIRECT("'SorP'!$A$"&amp;MATCH($J1539,SorP!$B$1:$B$6230,0))))</f>
        <v/>
      </c>
      <c r="U1539" s="241"/>
      <c r="V1539" s="275" t="e">
        <f>IF(C1539="",NA(),MATCH($B1539&amp;$C1539,'Smelter Look-up'!$J:$J,0))</f>
        <v>#N/A</v>
      </c>
      <c r="W1539" s="276"/>
      <c r="X1539" s="276">
        <f t="shared" ca="1" si="214"/>
        <v>0</v>
      </c>
      <c r="Y1539" s="276"/>
      <c r="Z1539" s="276"/>
      <c r="AB1539" s="278" t="str">
        <f t="shared" si="215"/>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3"/>
        <v/>
      </c>
      <c r="T1540" s="225" t="str">
        <f ca="1">IF(B1540="","",IF(ISERROR(MATCH($J1540,SorP!$B$1:$B$6230,0)),"",INDIRECT("'SorP'!$A$"&amp;MATCH($J1540,SorP!$B$1:$B$6230,0))))</f>
        <v/>
      </c>
      <c r="U1540" s="241"/>
      <c r="V1540" s="275" t="e">
        <f>IF(C1540="",NA(),MATCH($B1540&amp;$C1540,'Smelter Look-up'!$J:$J,0))</f>
        <v>#N/A</v>
      </c>
      <c r="W1540" s="276"/>
      <c r="X1540" s="276">
        <f t="shared" ca="1" si="214"/>
        <v>0</v>
      </c>
      <c r="Y1540" s="276"/>
      <c r="Z1540" s="276"/>
      <c r="AB1540" s="278" t="str">
        <f t="shared" si="215"/>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3"/>
        <v/>
      </c>
      <c r="T1541" s="225" t="str">
        <f ca="1">IF(B1541="","",IF(ISERROR(MATCH($J1541,SorP!$B$1:$B$6230,0)),"",INDIRECT("'SorP'!$A$"&amp;MATCH($J1541,SorP!$B$1:$B$6230,0))))</f>
        <v/>
      </c>
      <c r="U1541" s="241"/>
      <c r="V1541" s="275" t="e">
        <f>IF(C1541="",NA(),MATCH($B1541&amp;$C1541,'Smelter Look-up'!$J:$J,0))</f>
        <v>#N/A</v>
      </c>
      <c r="W1541" s="276"/>
      <c r="X1541" s="276">
        <f t="shared" ca="1" si="214"/>
        <v>0</v>
      </c>
      <c r="Y1541" s="276"/>
      <c r="Z1541" s="276"/>
      <c r="AB1541" s="278" t="str">
        <f t="shared" si="215"/>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3"/>
        <v/>
      </c>
      <c r="T1542" s="225" t="str">
        <f ca="1">IF(B1542="","",IF(ISERROR(MATCH($J1542,SorP!$B$1:$B$6230,0)),"",INDIRECT("'SorP'!$A$"&amp;MATCH($J1542,SorP!$B$1:$B$6230,0))))</f>
        <v/>
      </c>
      <c r="U1542" s="241"/>
      <c r="V1542" s="275" t="e">
        <f>IF(C1542="",NA(),MATCH($B1542&amp;$C1542,'Smelter Look-up'!$J:$J,0))</f>
        <v>#N/A</v>
      </c>
      <c r="W1542" s="276"/>
      <c r="X1542" s="276">
        <f t="shared" ca="1" si="214"/>
        <v>0</v>
      </c>
      <c r="Y1542" s="276"/>
      <c r="Z1542" s="276"/>
      <c r="AB1542" s="278" t="str">
        <f t="shared" si="215"/>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3"/>
        <v/>
      </c>
      <c r="T1543" s="225" t="str">
        <f ca="1">IF(B1543="","",IF(ISERROR(MATCH($J1543,SorP!$B$1:$B$6230,0)),"",INDIRECT("'SorP'!$A$"&amp;MATCH($J1543,SorP!$B$1:$B$6230,0))))</f>
        <v/>
      </c>
      <c r="U1543" s="241"/>
      <c r="V1543" s="275" t="e">
        <f>IF(C1543="",NA(),MATCH($B1543&amp;$C1543,'Smelter Look-up'!$J:$J,0))</f>
        <v>#N/A</v>
      </c>
      <c r="W1543" s="276"/>
      <c r="X1543" s="276">
        <f t="shared" ca="1" si="214"/>
        <v>0</v>
      </c>
      <c r="Y1543" s="276"/>
      <c r="Z1543" s="276"/>
      <c r="AB1543" s="278" t="str">
        <f t="shared" si="215"/>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3"/>
        <v/>
      </c>
      <c r="T1544" s="225" t="str">
        <f ca="1">IF(B1544="","",IF(ISERROR(MATCH($J1544,SorP!$B$1:$B$6230,0)),"",INDIRECT("'SorP'!$A$"&amp;MATCH($J1544,SorP!$B$1:$B$6230,0))))</f>
        <v/>
      </c>
      <c r="U1544" s="241"/>
      <c r="V1544" s="275" t="e">
        <f>IF(C1544="",NA(),MATCH($B1544&amp;$C1544,'Smelter Look-up'!$J:$J,0))</f>
        <v>#N/A</v>
      </c>
      <c r="W1544" s="276"/>
      <c r="X1544" s="276">
        <f t="shared" ca="1" si="214"/>
        <v>0</v>
      </c>
      <c r="Y1544" s="276"/>
      <c r="Z1544" s="276"/>
      <c r="AB1544" s="278" t="str">
        <f t="shared" si="215"/>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3"/>
        <v/>
      </c>
      <c r="T1545" s="225" t="str">
        <f ca="1">IF(B1545="","",IF(ISERROR(MATCH($J1545,SorP!$B$1:$B$6230,0)),"",INDIRECT("'SorP'!$A$"&amp;MATCH($J1545,SorP!$B$1:$B$6230,0))))</f>
        <v/>
      </c>
      <c r="U1545" s="241"/>
      <c r="V1545" s="275" t="e">
        <f>IF(C1545="",NA(),MATCH($B1545&amp;$C1545,'Smelter Look-up'!$J:$J,0))</f>
        <v>#N/A</v>
      </c>
      <c r="W1545" s="276"/>
      <c r="X1545" s="276">
        <f t="shared" ca="1" si="214"/>
        <v>0</v>
      </c>
      <c r="Y1545" s="276"/>
      <c r="Z1545" s="276"/>
      <c r="AB1545" s="278" t="str">
        <f t="shared" si="215"/>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3"/>
        <v/>
      </c>
      <c r="T1546" s="225" t="str">
        <f ca="1">IF(B1546="","",IF(ISERROR(MATCH($J1546,SorP!$B$1:$B$6230,0)),"",INDIRECT("'SorP'!$A$"&amp;MATCH($J1546,SorP!$B$1:$B$6230,0))))</f>
        <v/>
      </c>
      <c r="U1546" s="241"/>
      <c r="V1546" s="275" t="e">
        <f>IF(C1546="",NA(),MATCH($B1546&amp;$C1546,'Smelter Look-up'!$J:$J,0))</f>
        <v>#N/A</v>
      </c>
      <c r="W1546" s="276"/>
      <c r="X1546" s="276">
        <f t="shared" ca="1" si="214"/>
        <v>0</v>
      </c>
      <c r="Y1546" s="276"/>
      <c r="Z1546" s="276"/>
      <c r="AB1546" s="278" t="str">
        <f t="shared" si="215"/>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3"/>
        <v/>
      </c>
      <c r="T1547" s="225" t="str">
        <f ca="1">IF(B1547="","",IF(ISERROR(MATCH($J1547,SorP!$B$1:$B$6230,0)),"",INDIRECT("'SorP'!$A$"&amp;MATCH($J1547,SorP!$B$1:$B$6230,0))))</f>
        <v/>
      </c>
      <c r="U1547" s="241"/>
      <c r="V1547" s="275" t="e">
        <f>IF(C1547="",NA(),MATCH($B1547&amp;$C1547,'Smelter Look-up'!$J:$J,0))</f>
        <v>#N/A</v>
      </c>
      <c r="W1547" s="276"/>
      <c r="X1547" s="276">
        <f t="shared" ca="1" si="214"/>
        <v>0</v>
      </c>
      <c r="Y1547" s="276"/>
      <c r="Z1547" s="276"/>
      <c r="AB1547" s="278" t="str">
        <f t="shared" si="215"/>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3"/>
        <v/>
      </c>
      <c r="T1548" s="225" t="str">
        <f ca="1">IF(B1548="","",IF(ISERROR(MATCH($J1548,SorP!$B$1:$B$6230,0)),"",INDIRECT("'SorP'!$A$"&amp;MATCH($J1548,SorP!$B$1:$B$6230,0))))</f>
        <v/>
      </c>
      <c r="U1548" s="241"/>
      <c r="V1548" s="275" t="e">
        <f>IF(C1548="",NA(),MATCH($B1548&amp;$C1548,'Smelter Look-up'!$J:$J,0))</f>
        <v>#N/A</v>
      </c>
      <c r="W1548" s="276"/>
      <c r="X1548" s="276">
        <f t="shared" ca="1" si="214"/>
        <v>0</v>
      </c>
      <c r="Y1548" s="276"/>
      <c r="Z1548" s="276"/>
      <c r="AB1548" s="278" t="str">
        <f t="shared" si="215"/>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3"/>
        <v/>
      </c>
      <c r="T1549" s="225" t="str">
        <f ca="1">IF(B1549="","",IF(ISERROR(MATCH($J1549,SorP!$B$1:$B$6230,0)),"",INDIRECT("'SorP'!$A$"&amp;MATCH($J1549,SorP!$B$1:$B$6230,0))))</f>
        <v/>
      </c>
      <c r="U1549" s="241"/>
      <c r="V1549" s="275" t="e">
        <f>IF(C1549="",NA(),MATCH($B1549&amp;$C1549,'Smelter Look-up'!$J:$J,0))</f>
        <v>#N/A</v>
      </c>
      <c r="W1549" s="276"/>
      <c r="X1549" s="276">
        <f t="shared" ca="1" si="214"/>
        <v>0</v>
      </c>
      <c r="Y1549" s="276"/>
      <c r="Z1549" s="276"/>
      <c r="AB1549" s="278" t="str">
        <f t="shared" si="215"/>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3"/>
        <v/>
      </c>
      <c r="T1550" s="225" t="str">
        <f ca="1">IF(B1550="","",IF(ISERROR(MATCH($J1550,SorP!$B$1:$B$6230,0)),"",INDIRECT("'SorP'!$A$"&amp;MATCH($J1550,SorP!$B$1:$B$6230,0))))</f>
        <v/>
      </c>
      <c r="U1550" s="241"/>
      <c r="V1550" s="275" t="e">
        <f>IF(C1550="",NA(),MATCH($B1550&amp;$C1550,'Smelter Look-up'!$J:$J,0))</f>
        <v>#N/A</v>
      </c>
      <c r="W1550" s="276"/>
      <c r="X1550" s="276">
        <f t="shared" ca="1" si="214"/>
        <v>0</v>
      </c>
      <c r="Y1550" s="276"/>
      <c r="Z1550" s="276"/>
      <c r="AB1550" s="278" t="str">
        <f t="shared" si="215"/>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3"/>
        <v/>
      </c>
      <c r="T1551" s="225" t="str">
        <f ca="1">IF(B1551="","",IF(ISERROR(MATCH($J1551,SorP!$B$1:$B$6230,0)),"",INDIRECT("'SorP'!$A$"&amp;MATCH($J1551,SorP!$B$1:$B$6230,0))))</f>
        <v/>
      </c>
      <c r="U1551" s="241"/>
      <c r="V1551" s="275" t="e">
        <f>IF(C1551="",NA(),MATCH($B1551&amp;$C1551,'Smelter Look-up'!$J:$J,0))</f>
        <v>#N/A</v>
      </c>
      <c r="W1551" s="276"/>
      <c r="X1551" s="276">
        <f t="shared" ca="1" si="214"/>
        <v>0</v>
      </c>
      <c r="Y1551" s="276"/>
      <c r="Z1551" s="276"/>
      <c r="AB1551" s="278" t="str">
        <f t="shared" si="215"/>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3"/>
        <v/>
      </c>
      <c r="T1552" s="225" t="str">
        <f ca="1">IF(B1552="","",IF(ISERROR(MATCH($J1552,SorP!$B$1:$B$6230,0)),"",INDIRECT("'SorP'!$A$"&amp;MATCH($J1552,SorP!$B$1:$B$6230,0))))</f>
        <v/>
      </c>
      <c r="U1552" s="241"/>
      <c r="V1552" s="275" t="e">
        <f>IF(C1552="",NA(),MATCH($B1552&amp;$C1552,'Smelter Look-up'!$J:$J,0))</f>
        <v>#N/A</v>
      </c>
      <c r="W1552" s="276"/>
      <c r="X1552" s="276">
        <f t="shared" ca="1" si="214"/>
        <v>0</v>
      </c>
      <c r="Y1552" s="276"/>
      <c r="Z1552" s="276"/>
      <c r="AB1552" s="278" t="str">
        <f t="shared" si="215"/>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3"/>
        <v/>
      </c>
      <c r="T1553" s="225" t="str">
        <f ca="1">IF(B1553="","",IF(ISERROR(MATCH($J1553,SorP!$B$1:$B$6230,0)),"",INDIRECT("'SorP'!$A$"&amp;MATCH($J1553,SorP!$B$1:$B$6230,0))))</f>
        <v/>
      </c>
      <c r="U1553" s="241"/>
      <c r="V1553" s="275" t="e">
        <f>IF(C1553="",NA(),MATCH($B1553&amp;$C1553,'Smelter Look-up'!$J:$J,0))</f>
        <v>#N/A</v>
      </c>
      <c r="W1553" s="276"/>
      <c r="X1553" s="276">
        <f t="shared" ca="1" si="214"/>
        <v>0</v>
      </c>
      <c r="Y1553" s="276"/>
      <c r="Z1553" s="276"/>
      <c r="AB1553" s="278" t="str">
        <f t="shared" si="215"/>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3"/>
        <v/>
      </c>
      <c r="T1554" s="225" t="str">
        <f ca="1">IF(B1554="","",IF(ISERROR(MATCH($J1554,SorP!$B$1:$B$6230,0)),"",INDIRECT("'SorP'!$A$"&amp;MATCH($J1554,SorP!$B$1:$B$6230,0))))</f>
        <v/>
      </c>
      <c r="U1554" s="241"/>
      <c r="V1554" s="275" t="e">
        <f>IF(C1554="",NA(),MATCH($B1554&amp;$C1554,'Smelter Look-up'!$J:$J,0))</f>
        <v>#N/A</v>
      </c>
      <c r="W1554" s="276"/>
      <c r="X1554" s="276">
        <f t="shared" ca="1" si="214"/>
        <v>0</v>
      </c>
      <c r="Y1554" s="276"/>
      <c r="Z1554" s="276"/>
      <c r="AB1554" s="278" t="str">
        <f t="shared" si="215"/>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3"/>
        <v/>
      </c>
      <c r="T1555" s="225" t="str">
        <f ca="1">IF(B1555="","",IF(ISERROR(MATCH($J1555,SorP!$B$1:$B$6230,0)),"",INDIRECT("'SorP'!$A$"&amp;MATCH($J1555,SorP!$B$1:$B$6230,0))))</f>
        <v/>
      </c>
      <c r="U1555" s="241"/>
      <c r="V1555" s="275" t="e">
        <f>IF(C1555="",NA(),MATCH($B1555&amp;$C1555,'Smelter Look-up'!$J:$J,0))</f>
        <v>#N/A</v>
      </c>
      <c r="W1555" s="276"/>
      <c r="X1555" s="276">
        <f t="shared" ca="1" si="214"/>
        <v>0</v>
      </c>
      <c r="Y1555" s="276"/>
      <c r="Z1555" s="276"/>
      <c r="AB1555" s="278" t="str">
        <f t="shared" si="215"/>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3"/>
        <v/>
      </c>
      <c r="T1556" s="225" t="str">
        <f ca="1">IF(B1556="","",IF(ISERROR(MATCH($J1556,SorP!$B$1:$B$6230,0)),"",INDIRECT("'SorP'!$A$"&amp;MATCH($J1556,SorP!$B$1:$B$6230,0))))</f>
        <v/>
      </c>
      <c r="U1556" s="241"/>
      <c r="V1556" s="275" t="e">
        <f>IF(C1556="",NA(),MATCH($B1556&amp;$C1556,'Smelter Look-up'!$J:$J,0))</f>
        <v>#N/A</v>
      </c>
      <c r="W1556" s="276"/>
      <c r="X1556" s="276">
        <f t="shared" ca="1" si="214"/>
        <v>0</v>
      </c>
      <c r="Y1556" s="276"/>
      <c r="Z1556" s="276"/>
      <c r="AB1556" s="278" t="str">
        <f t="shared" si="215"/>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3"/>
        <v/>
      </c>
      <c r="T1557" s="225" t="str">
        <f ca="1">IF(B1557="","",IF(ISERROR(MATCH($J1557,SorP!$B$1:$B$6230,0)),"",INDIRECT("'SorP'!$A$"&amp;MATCH($J1557,SorP!$B$1:$B$6230,0))))</f>
        <v/>
      </c>
      <c r="U1557" s="241"/>
      <c r="V1557" s="275" t="e">
        <f>IF(C1557="",NA(),MATCH($B1557&amp;$C1557,'Smelter Look-up'!$J:$J,0))</f>
        <v>#N/A</v>
      </c>
      <c r="W1557" s="276"/>
      <c r="X1557" s="276">
        <f t="shared" ca="1" si="214"/>
        <v>0</v>
      </c>
      <c r="Y1557" s="276"/>
      <c r="Z1557" s="276"/>
      <c r="AB1557" s="278" t="str">
        <f t="shared" si="215"/>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3"/>
        <v/>
      </c>
      <c r="T1558" s="225" t="str">
        <f ca="1">IF(B1558="","",IF(ISERROR(MATCH($J1558,SorP!$B$1:$B$6230,0)),"",INDIRECT("'SorP'!$A$"&amp;MATCH($J1558,SorP!$B$1:$B$6230,0))))</f>
        <v/>
      </c>
      <c r="U1558" s="241"/>
      <c r="V1558" s="275" t="e">
        <f>IF(C1558="",NA(),MATCH($B1558&amp;$C1558,'Smelter Look-up'!$J:$J,0))</f>
        <v>#N/A</v>
      </c>
      <c r="W1558" s="276"/>
      <c r="X1558" s="276">
        <f t="shared" ca="1" si="214"/>
        <v>0</v>
      </c>
      <c r="Y1558" s="276"/>
      <c r="Z1558" s="276"/>
      <c r="AB1558" s="278" t="str">
        <f t="shared" si="215"/>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3"/>
        <v/>
      </c>
      <c r="T1559" s="225" t="str">
        <f ca="1">IF(B1559="","",IF(ISERROR(MATCH($J1559,SorP!$B$1:$B$6230,0)),"",INDIRECT("'SorP'!$A$"&amp;MATCH($J1559,SorP!$B$1:$B$6230,0))))</f>
        <v/>
      </c>
      <c r="U1559" s="241"/>
      <c r="V1559" s="275" t="e">
        <f>IF(C1559="",NA(),MATCH($B1559&amp;$C1559,'Smelter Look-up'!$J:$J,0))</f>
        <v>#N/A</v>
      </c>
      <c r="W1559" s="276"/>
      <c r="X1559" s="276">
        <f t="shared" ca="1" si="214"/>
        <v>0</v>
      </c>
      <c r="Y1559" s="276"/>
      <c r="Z1559" s="276"/>
      <c r="AB1559" s="278" t="str">
        <f t="shared" si="215"/>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3"/>
        <v/>
      </c>
      <c r="T1560" s="225" t="str">
        <f ca="1">IF(B1560="","",IF(ISERROR(MATCH($J1560,SorP!$B$1:$B$6230,0)),"",INDIRECT("'SorP'!$A$"&amp;MATCH($J1560,SorP!$B$1:$B$6230,0))))</f>
        <v/>
      </c>
      <c r="U1560" s="241"/>
      <c r="V1560" s="275" t="e">
        <f>IF(C1560="",NA(),MATCH($B1560&amp;$C1560,'Smelter Look-up'!$J:$J,0))</f>
        <v>#N/A</v>
      </c>
      <c r="W1560" s="276"/>
      <c r="X1560" s="276">
        <f t="shared" ca="1" si="214"/>
        <v>0</v>
      </c>
      <c r="Y1560" s="276"/>
      <c r="Z1560" s="276"/>
      <c r="AB1560" s="278" t="str">
        <f t="shared" si="215"/>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3"/>
        <v/>
      </c>
      <c r="T1561" s="225" t="str">
        <f ca="1">IF(B1561="","",IF(ISERROR(MATCH($J1561,SorP!$B$1:$B$6230,0)),"",INDIRECT("'SorP'!$A$"&amp;MATCH($J1561,SorP!$B$1:$B$6230,0))))</f>
        <v/>
      </c>
      <c r="U1561" s="241"/>
      <c r="V1561" s="275" t="e">
        <f>IF(C1561="",NA(),MATCH($B1561&amp;$C1561,'Smelter Look-up'!$J:$J,0))</f>
        <v>#N/A</v>
      </c>
      <c r="W1561" s="276"/>
      <c r="X1561" s="276">
        <f t="shared" ca="1" si="214"/>
        <v>0</v>
      </c>
      <c r="Y1561" s="276"/>
      <c r="Z1561" s="276"/>
      <c r="AB1561" s="278" t="str">
        <f t="shared" si="215"/>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3"/>
        <v/>
      </c>
      <c r="T1562" s="225" t="str">
        <f ca="1">IF(B1562="","",IF(ISERROR(MATCH($J1562,SorP!$B$1:$B$6230,0)),"",INDIRECT("'SorP'!$A$"&amp;MATCH($J1562,SorP!$B$1:$B$6230,0))))</f>
        <v/>
      </c>
      <c r="U1562" s="241"/>
      <c r="V1562" s="275" t="e">
        <f>IF(C1562="",NA(),MATCH($B1562&amp;$C1562,'Smelter Look-up'!$J:$J,0))</f>
        <v>#N/A</v>
      </c>
      <c r="W1562" s="276"/>
      <c r="X1562" s="276">
        <f t="shared" ca="1" si="214"/>
        <v>0</v>
      </c>
      <c r="Y1562" s="276"/>
      <c r="Z1562" s="276"/>
      <c r="AB1562" s="278" t="str">
        <f t="shared" si="215"/>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3"/>
        <v/>
      </c>
      <c r="T1563" s="225" t="str">
        <f ca="1">IF(B1563="","",IF(ISERROR(MATCH($J1563,SorP!$B$1:$B$6230,0)),"",INDIRECT("'SorP'!$A$"&amp;MATCH($J1563,SorP!$B$1:$B$6230,0))))</f>
        <v/>
      </c>
      <c r="U1563" s="241"/>
      <c r="V1563" s="275" t="e">
        <f>IF(C1563="",NA(),MATCH($B1563&amp;$C1563,'Smelter Look-up'!$J:$J,0))</f>
        <v>#N/A</v>
      </c>
      <c r="W1563" s="276"/>
      <c r="X1563" s="276">
        <f t="shared" ca="1" si="214"/>
        <v>0</v>
      </c>
      <c r="Y1563" s="276"/>
      <c r="Z1563" s="276"/>
      <c r="AB1563" s="278" t="str">
        <f t="shared" si="215"/>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16">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17">IF(AND(C1564="Smelter not listed",OR(LEN(D1564)=0,LEN(E1564)=0)),1,0)</f>
        <v>0</v>
      </c>
      <c r="Y1564" s="276"/>
      <c r="Z1564" s="276"/>
      <c r="AB1564" s="278" t="str">
        <f t="shared" ref="AB1564:AB1594" si="218">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16"/>
        <v/>
      </c>
      <c r="T1565" s="225" t="str">
        <f ca="1">IF(B1565="","",IF(ISERROR(MATCH($J1565,SorP!$B$1:$B$6230,0)),"",INDIRECT("'SorP'!$A$"&amp;MATCH($J1565,SorP!$B$1:$B$6230,0))))</f>
        <v/>
      </c>
      <c r="U1565" s="241"/>
      <c r="V1565" s="275" t="e">
        <f>IF(C1565="",NA(),MATCH($B1565&amp;$C1565,'Smelter Look-up'!$J:$J,0))</f>
        <v>#N/A</v>
      </c>
      <c r="W1565" s="276"/>
      <c r="X1565" s="276">
        <f t="shared" ca="1" si="217"/>
        <v>0</v>
      </c>
      <c r="Y1565" s="276"/>
      <c r="Z1565" s="276"/>
      <c r="AB1565" s="278" t="str">
        <f t="shared" si="218"/>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16"/>
        <v/>
      </c>
      <c r="T1566" s="225" t="str">
        <f ca="1">IF(B1566="","",IF(ISERROR(MATCH($J1566,SorP!$B$1:$B$6230,0)),"",INDIRECT("'SorP'!$A$"&amp;MATCH($J1566,SorP!$B$1:$B$6230,0))))</f>
        <v/>
      </c>
      <c r="U1566" s="241"/>
      <c r="V1566" s="275" t="e">
        <f>IF(C1566="",NA(),MATCH($B1566&amp;$C1566,'Smelter Look-up'!$J:$J,0))</f>
        <v>#N/A</v>
      </c>
      <c r="W1566" s="276"/>
      <c r="X1566" s="276">
        <f t="shared" ca="1" si="217"/>
        <v>0</v>
      </c>
      <c r="Y1566" s="276"/>
      <c r="Z1566" s="276"/>
      <c r="AB1566" s="278" t="str">
        <f t="shared" si="218"/>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16"/>
        <v/>
      </c>
      <c r="T1567" s="225" t="str">
        <f ca="1">IF(B1567="","",IF(ISERROR(MATCH($J1567,SorP!$B$1:$B$6230,0)),"",INDIRECT("'SorP'!$A$"&amp;MATCH($J1567,SorP!$B$1:$B$6230,0))))</f>
        <v/>
      </c>
      <c r="U1567" s="241"/>
      <c r="V1567" s="275" t="e">
        <f>IF(C1567="",NA(),MATCH($B1567&amp;$C1567,'Smelter Look-up'!$J:$J,0))</f>
        <v>#N/A</v>
      </c>
      <c r="W1567" s="276"/>
      <c r="X1567" s="276">
        <f t="shared" ca="1" si="217"/>
        <v>0</v>
      </c>
      <c r="Y1567" s="276"/>
      <c r="Z1567" s="276"/>
      <c r="AB1567" s="278" t="str">
        <f t="shared" si="218"/>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16"/>
        <v/>
      </c>
      <c r="T1568" s="225" t="str">
        <f ca="1">IF(B1568="","",IF(ISERROR(MATCH($J1568,SorP!$B$1:$B$6230,0)),"",INDIRECT("'SorP'!$A$"&amp;MATCH($J1568,SorP!$B$1:$B$6230,0))))</f>
        <v/>
      </c>
      <c r="U1568" s="241"/>
      <c r="V1568" s="275" t="e">
        <f>IF(C1568="",NA(),MATCH($B1568&amp;$C1568,'Smelter Look-up'!$J:$J,0))</f>
        <v>#N/A</v>
      </c>
      <c r="W1568" s="276"/>
      <c r="X1568" s="276">
        <f t="shared" ca="1" si="217"/>
        <v>0</v>
      </c>
      <c r="Y1568" s="276"/>
      <c r="Z1568" s="276"/>
      <c r="AB1568" s="278" t="str">
        <f t="shared" si="218"/>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16"/>
        <v/>
      </c>
      <c r="T1569" s="225" t="str">
        <f ca="1">IF(B1569="","",IF(ISERROR(MATCH($J1569,SorP!$B$1:$B$6230,0)),"",INDIRECT("'SorP'!$A$"&amp;MATCH($J1569,SorP!$B$1:$B$6230,0))))</f>
        <v/>
      </c>
      <c r="U1569" s="241"/>
      <c r="V1569" s="275" t="e">
        <f>IF(C1569="",NA(),MATCH($B1569&amp;$C1569,'Smelter Look-up'!$J:$J,0))</f>
        <v>#N/A</v>
      </c>
      <c r="W1569" s="276"/>
      <c r="X1569" s="276">
        <f t="shared" ca="1" si="217"/>
        <v>0</v>
      </c>
      <c r="Y1569" s="276"/>
      <c r="Z1569" s="276"/>
      <c r="AB1569" s="278" t="str">
        <f t="shared" si="218"/>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16"/>
        <v/>
      </c>
      <c r="T1570" s="225" t="str">
        <f ca="1">IF(B1570="","",IF(ISERROR(MATCH($J1570,SorP!$B$1:$B$6230,0)),"",INDIRECT("'SorP'!$A$"&amp;MATCH($J1570,SorP!$B$1:$B$6230,0))))</f>
        <v/>
      </c>
      <c r="U1570" s="241"/>
      <c r="V1570" s="275" t="e">
        <f>IF(C1570="",NA(),MATCH($B1570&amp;$C1570,'Smelter Look-up'!$J:$J,0))</f>
        <v>#N/A</v>
      </c>
      <c r="W1570" s="276"/>
      <c r="X1570" s="276">
        <f t="shared" ca="1" si="217"/>
        <v>0</v>
      </c>
      <c r="Y1570" s="276"/>
      <c r="Z1570" s="276"/>
      <c r="AB1570" s="278" t="str">
        <f t="shared" si="218"/>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16"/>
        <v/>
      </c>
      <c r="T1571" s="225" t="str">
        <f ca="1">IF(B1571="","",IF(ISERROR(MATCH($J1571,SorP!$B$1:$B$6230,0)),"",INDIRECT("'SorP'!$A$"&amp;MATCH($J1571,SorP!$B$1:$B$6230,0))))</f>
        <v/>
      </c>
      <c r="U1571" s="241"/>
      <c r="V1571" s="275" t="e">
        <f>IF(C1571="",NA(),MATCH($B1571&amp;$C1571,'Smelter Look-up'!$J:$J,0))</f>
        <v>#N/A</v>
      </c>
      <c r="W1571" s="276"/>
      <c r="X1571" s="276">
        <f t="shared" ca="1" si="217"/>
        <v>0</v>
      </c>
      <c r="Y1571" s="276"/>
      <c r="Z1571" s="276"/>
      <c r="AB1571" s="278" t="str">
        <f t="shared" si="218"/>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16"/>
        <v/>
      </c>
      <c r="T1572" s="225" t="str">
        <f ca="1">IF(B1572="","",IF(ISERROR(MATCH($J1572,SorP!$B$1:$B$6230,0)),"",INDIRECT("'SorP'!$A$"&amp;MATCH($J1572,SorP!$B$1:$B$6230,0))))</f>
        <v/>
      </c>
      <c r="U1572" s="241"/>
      <c r="V1572" s="275" t="e">
        <f>IF(C1572="",NA(),MATCH($B1572&amp;$C1572,'Smelter Look-up'!$J:$J,0))</f>
        <v>#N/A</v>
      </c>
      <c r="W1572" s="276"/>
      <c r="X1572" s="276">
        <f t="shared" ca="1" si="217"/>
        <v>0</v>
      </c>
      <c r="Y1572" s="276"/>
      <c r="Z1572" s="276"/>
      <c r="AB1572" s="278" t="str">
        <f t="shared" si="218"/>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16"/>
        <v/>
      </c>
      <c r="T1573" s="225" t="str">
        <f ca="1">IF(B1573="","",IF(ISERROR(MATCH($J1573,SorP!$B$1:$B$6230,0)),"",INDIRECT("'SorP'!$A$"&amp;MATCH($J1573,SorP!$B$1:$B$6230,0))))</f>
        <v/>
      </c>
      <c r="U1573" s="241"/>
      <c r="V1573" s="275" t="e">
        <f>IF(C1573="",NA(),MATCH($B1573&amp;$C1573,'Smelter Look-up'!$J:$J,0))</f>
        <v>#N/A</v>
      </c>
      <c r="W1573" s="276"/>
      <c r="X1573" s="276">
        <f t="shared" ca="1" si="217"/>
        <v>0</v>
      </c>
      <c r="Y1573" s="276"/>
      <c r="Z1573" s="276"/>
      <c r="AB1573" s="278" t="str">
        <f t="shared" si="218"/>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16"/>
        <v/>
      </c>
      <c r="T1574" s="225" t="str">
        <f ca="1">IF(B1574="","",IF(ISERROR(MATCH($J1574,SorP!$B$1:$B$6230,0)),"",INDIRECT("'SorP'!$A$"&amp;MATCH($J1574,SorP!$B$1:$B$6230,0))))</f>
        <v/>
      </c>
      <c r="U1574" s="241"/>
      <c r="V1574" s="275" t="e">
        <f>IF(C1574="",NA(),MATCH($B1574&amp;$C1574,'Smelter Look-up'!$J:$J,0))</f>
        <v>#N/A</v>
      </c>
      <c r="W1574" s="276"/>
      <c r="X1574" s="276">
        <f t="shared" ca="1" si="217"/>
        <v>0</v>
      </c>
      <c r="Y1574" s="276"/>
      <c r="Z1574" s="276"/>
      <c r="AB1574" s="278" t="str">
        <f t="shared" si="218"/>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16"/>
        <v/>
      </c>
      <c r="T1575" s="225" t="str">
        <f ca="1">IF(B1575="","",IF(ISERROR(MATCH($J1575,SorP!$B$1:$B$6230,0)),"",INDIRECT("'SorP'!$A$"&amp;MATCH($J1575,SorP!$B$1:$B$6230,0))))</f>
        <v/>
      </c>
      <c r="U1575" s="241"/>
      <c r="V1575" s="275" t="e">
        <f>IF(C1575="",NA(),MATCH($B1575&amp;$C1575,'Smelter Look-up'!$J:$J,0))</f>
        <v>#N/A</v>
      </c>
      <c r="W1575" s="276"/>
      <c r="X1575" s="276">
        <f t="shared" ca="1" si="217"/>
        <v>0</v>
      </c>
      <c r="Y1575" s="276"/>
      <c r="Z1575" s="276"/>
      <c r="AB1575" s="278" t="str">
        <f t="shared" si="218"/>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16"/>
        <v/>
      </c>
      <c r="T1576" s="225" t="str">
        <f ca="1">IF(B1576="","",IF(ISERROR(MATCH($J1576,SorP!$B$1:$B$6230,0)),"",INDIRECT("'SorP'!$A$"&amp;MATCH($J1576,SorP!$B$1:$B$6230,0))))</f>
        <v/>
      </c>
      <c r="U1576" s="241"/>
      <c r="V1576" s="275" t="e">
        <f>IF(C1576="",NA(),MATCH($B1576&amp;$C1576,'Smelter Look-up'!$J:$J,0))</f>
        <v>#N/A</v>
      </c>
      <c r="W1576" s="276"/>
      <c r="X1576" s="276">
        <f t="shared" ca="1" si="217"/>
        <v>0</v>
      </c>
      <c r="Y1576" s="276"/>
      <c r="Z1576" s="276"/>
      <c r="AB1576" s="278" t="str">
        <f t="shared" si="218"/>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16"/>
        <v/>
      </c>
      <c r="T1577" s="225" t="str">
        <f ca="1">IF(B1577="","",IF(ISERROR(MATCH($J1577,SorP!$B$1:$B$6230,0)),"",INDIRECT("'SorP'!$A$"&amp;MATCH($J1577,SorP!$B$1:$B$6230,0))))</f>
        <v/>
      </c>
      <c r="U1577" s="241"/>
      <c r="V1577" s="275" t="e">
        <f>IF(C1577="",NA(),MATCH($B1577&amp;$C1577,'Smelter Look-up'!$J:$J,0))</f>
        <v>#N/A</v>
      </c>
      <c r="W1577" s="276"/>
      <c r="X1577" s="276">
        <f t="shared" ca="1" si="217"/>
        <v>0</v>
      </c>
      <c r="Y1577" s="276"/>
      <c r="Z1577" s="276"/>
      <c r="AB1577" s="278" t="str">
        <f t="shared" si="218"/>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16"/>
        <v/>
      </c>
      <c r="T1578" s="225" t="str">
        <f ca="1">IF(B1578="","",IF(ISERROR(MATCH($J1578,SorP!$B$1:$B$6230,0)),"",INDIRECT("'SorP'!$A$"&amp;MATCH($J1578,SorP!$B$1:$B$6230,0))))</f>
        <v/>
      </c>
      <c r="U1578" s="241"/>
      <c r="V1578" s="275" t="e">
        <f>IF(C1578="",NA(),MATCH($B1578&amp;$C1578,'Smelter Look-up'!$J:$J,0))</f>
        <v>#N/A</v>
      </c>
      <c r="W1578" s="276"/>
      <c r="X1578" s="276">
        <f t="shared" ca="1" si="217"/>
        <v>0</v>
      </c>
      <c r="Y1578" s="276"/>
      <c r="Z1578" s="276"/>
      <c r="AB1578" s="278" t="str">
        <f t="shared" si="218"/>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16"/>
        <v/>
      </c>
      <c r="T1579" s="225" t="str">
        <f ca="1">IF(B1579="","",IF(ISERROR(MATCH($J1579,SorP!$B$1:$B$6230,0)),"",INDIRECT("'SorP'!$A$"&amp;MATCH($J1579,SorP!$B$1:$B$6230,0))))</f>
        <v/>
      </c>
      <c r="U1579" s="241"/>
      <c r="V1579" s="275" t="e">
        <f>IF(C1579="",NA(),MATCH($B1579&amp;$C1579,'Smelter Look-up'!$J:$J,0))</f>
        <v>#N/A</v>
      </c>
      <c r="W1579" s="276"/>
      <c r="X1579" s="276">
        <f t="shared" ca="1" si="217"/>
        <v>0</v>
      </c>
      <c r="Y1579" s="276"/>
      <c r="Z1579" s="276"/>
      <c r="AB1579" s="278" t="str">
        <f t="shared" si="218"/>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16"/>
        <v/>
      </c>
      <c r="T1580" s="225" t="str">
        <f ca="1">IF(B1580="","",IF(ISERROR(MATCH($J1580,SorP!$B$1:$B$6230,0)),"",INDIRECT("'SorP'!$A$"&amp;MATCH($J1580,SorP!$B$1:$B$6230,0))))</f>
        <v/>
      </c>
      <c r="U1580" s="241"/>
      <c r="V1580" s="275" t="e">
        <f>IF(C1580="",NA(),MATCH($B1580&amp;$C1580,'Smelter Look-up'!$J:$J,0))</f>
        <v>#N/A</v>
      </c>
      <c r="W1580" s="276"/>
      <c r="X1580" s="276">
        <f t="shared" ca="1" si="217"/>
        <v>0</v>
      </c>
      <c r="Y1580" s="276"/>
      <c r="Z1580" s="276"/>
      <c r="AB1580" s="278" t="str">
        <f t="shared" si="218"/>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16"/>
        <v/>
      </c>
      <c r="T1581" s="225" t="str">
        <f ca="1">IF(B1581="","",IF(ISERROR(MATCH($J1581,SorP!$B$1:$B$6230,0)),"",INDIRECT("'SorP'!$A$"&amp;MATCH($J1581,SorP!$B$1:$B$6230,0))))</f>
        <v/>
      </c>
      <c r="U1581" s="241"/>
      <c r="V1581" s="275" t="e">
        <f>IF(C1581="",NA(),MATCH($B1581&amp;$C1581,'Smelter Look-up'!$J:$J,0))</f>
        <v>#N/A</v>
      </c>
      <c r="W1581" s="276"/>
      <c r="X1581" s="276">
        <f t="shared" ca="1" si="217"/>
        <v>0</v>
      </c>
      <c r="Y1581" s="276"/>
      <c r="Z1581" s="276"/>
      <c r="AB1581" s="278" t="str">
        <f t="shared" si="218"/>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16"/>
        <v/>
      </c>
      <c r="T1582" s="225" t="str">
        <f ca="1">IF(B1582="","",IF(ISERROR(MATCH($J1582,SorP!$B$1:$B$6230,0)),"",INDIRECT("'SorP'!$A$"&amp;MATCH($J1582,SorP!$B$1:$B$6230,0))))</f>
        <v/>
      </c>
      <c r="U1582" s="241"/>
      <c r="V1582" s="275" t="e">
        <f>IF(C1582="",NA(),MATCH($B1582&amp;$C1582,'Smelter Look-up'!$J:$J,0))</f>
        <v>#N/A</v>
      </c>
      <c r="W1582" s="276"/>
      <c r="X1582" s="276">
        <f t="shared" ca="1" si="217"/>
        <v>0</v>
      </c>
      <c r="Y1582" s="276"/>
      <c r="Z1582" s="276"/>
      <c r="AB1582" s="278" t="str">
        <f t="shared" si="218"/>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16"/>
        <v/>
      </c>
      <c r="T1583" s="225" t="str">
        <f ca="1">IF(B1583="","",IF(ISERROR(MATCH($J1583,SorP!$B$1:$B$6230,0)),"",INDIRECT("'SorP'!$A$"&amp;MATCH($J1583,SorP!$B$1:$B$6230,0))))</f>
        <v/>
      </c>
      <c r="U1583" s="241"/>
      <c r="V1583" s="275" t="e">
        <f>IF(C1583="",NA(),MATCH($B1583&amp;$C1583,'Smelter Look-up'!$J:$J,0))</f>
        <v>#N/A</v>
      </c>
      <c r="W1583" s="276"/>
      <c r="X1583" s="276">
        <f t="shared" ca="1" si="217"/>
        <v>0</v>
      </c>
      <c r="Y1583" s="276"/>
      <c r="Z1583" s="276"/>
      <c r="AB1583" s="278" t="str">
        <f t="shared" si="218"/>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16"/>
        <v/>
      </c>
      <c r="T1584" s="225" t="str">
        <f ca="1">IF(B1584="","",IF(ISERROR(MATCH($J1584,SorP!$B$1:$B$6230,0)),"",INDIRECT("'SorP'!$A$"&amp;MATCH($J1584,SorP!$B$1:$B$6230,0))))</f>
        <v/>
      </c>
      <c r="U1584" s="241"/>
      <c r="V1584" s="275" t="e">
        <f>IF(C1584="",NA(),MATCH($B1584&amp;$C1584,'Smelter Look-up'!$J:$J,0))</f>
        <v>#N/A</v>
      </c>
      <c r="W1584" s="276"/>
      <c r="X1584" s="276">
        <f t="shared" ca="1" si="217"/>
        <v>0</v>
      </c>
      <c r="Y1584" s="276"/>
      <c r="Z1584" s="276"/>
      <c r="AB1584" s="278" t="str">
        <f t="shared" si="218"/>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16"/>
        <v/>
      </c>
      <c r="T1585" s="225" t="str">
        <f ca="1">IF(B1585="","",IF(ISERROR(MATCH($J1585,SorP!$B$1:$B$6230,0)),"",INDIRECT("'SorP'!$A$"&amp;MATCH($J1585,SorP!$B$1:$B$6230,0))))</f>
        <v/>
      </c>
      <c r="U1585" s="241"/>
      <c r="V1585" s="275" t="e">
        <f>IF(C1585="",NA(),MATCH($B1585&amp;$C1585,'Smelter Look-up'!$J:$J,0))</f>
        <v>#N/A</v>
      </c>
      <c r="W1585" s="276"/>
      <c r="X1585" s="276">
        <f t="shared" ca="1" si="217"/>
        <v>0</v>
      </c>
      <c r="Y1585" s="276"/>
      <c r="Z1585" s="276"/>
      <c r="AB1585" s="278" t="str">
        <f t="shared" si="218"/>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16"/>
        <v/>
      </c>
      <c r="T1586" s="225" t="str">
        <f ca="1">IF(B1586="","",IF(ISERROR(MATCH($J1586,SorP!$B$1:$B$6230,0)),"",INDIRECT("'SorP'!$A$"&amp;MATCH($J1586,SorP!$B$1:$B$6230,0))))</f>
        <v/>
      </c>
      <c r="U1586" s="241"/>
      <c r="V1586" s="275" t="e">
        <f>IF(C1586="",NA(),MATCH($B1586&amp;$C1586,'Smelter Look-up'!$J:$J,0))</f>
        <v>#N/A</v>
      </c>
      <c r="W1586" s="276"/>
      <c r="X1586" s="276">
        <f t="shared" ca="1" si="217"/>
        <v>0</v>
      </c>
      <c r="Y1586" s="276"/>
      <c r="Z1586" s="276"/>
      <c r="AB1586" s="278" t="str">
        <f t="shared" si="218"/>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16"/>
        <v/>
      </c>
      <c r="T1587" s="225" t="str">
        <f ca="1">IF(B1587="","",IF(ISERROR(MATCH($J1587,SorP!$B$1:$B$6230,0)),"",INDIRECT("'SorP'!$A$"&amp;MATCH($J1587,SorP!$B$1:$B$6230,0))))</f>
        <v/>
      </c>
      <c r="U1587" s="241"/>
      <c r="V1587" s="275" t="e">
        <f>IF(C1587="",NA(),MATCH($B1587&amp;$C1587,'Smelter Look-up'!$J:$J,0))</f>
        <v>#N/A</v>
      </c>
      <c r="W1587" s="276"/>
      <c r="X1587" s="276">
        <f t="shared" ca="1" si="217"/>
        <v>0</v>
      </c>
      <c r="Y1587" s="276"/>
      <c r="Z1587" s="276"/>
      <c r="AB1587" s="278" t="str">
        <f t="shared" si="218"/>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16"/>
        <v/>
      </c>
      <c r="T1588" s="225" t="str">
        <f ca="1">IF(B1588="","",IF(ISERROR(MATCH($J1588,SorP!$B$1:$B$6230,0)),"",INDIRECT("'SorP'!$A$"&amp;MATCH($J1588,SorP!$B$1:$B$6230,0))))</f>
        <v/>
      </c>
      <c r="U1588" s="241"/>
      <c r="V1588" s="275" t="e">
        <f>IF(C1588="",NA(),MATCH($B1588&amp;$C1588,'Smelter Look-up'!$J:$J,0))</f>
        <v>#N/A</v>
      </c>
      <c r="W1588" s="276"/>
      <c r="X1588" s="276">
        <f t="shared" ca="1" si="217"/>
        <v>0</v>
      </c>
      <c r="Y1588" s="276"/>
      <c r="Z1588" s="276"/>
      <c r="AB1588" s="278" t="str">
        <f t="shared" si="218"/>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16"/>
        <v/>
      </c>
      <c r="T1589" s="225" t="str">
        <f ca="1">IF(B1589="","",IF(ISERROR(MATCH($J1589,SorP!$B$1:$B$6230,0)),"",INDIRECT("'SorP'!$A$"&amp;MATCH($J1589,SorP!$B$1:$B$6230,0))))</f>
        <v/>
      </c>
      <c r="U1589" s="241"/>
      <c r="V1589" s="275" t="e">
        <f>IF(C1589="",NA(),MATCH($B1589&amp;$C1589,'Smelter Look-up'!$J:$J,0))</f>
        <v>#N/A</v>
      </c>
      <c r="W1589" s="276"/>
      <c r="X1589" s="276">
        <f t="shared" ca="1" si="217"/>
        <v>0</v>
      </c>
      <c r="Y1589" s="276"/>
      <c r="Z1589" s="276"/>
      <c r="AB1589" s="278" t="str">
        <f t="shared" si="218"/>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16"/>
        <v/>
      </c>
      <c r="T1590" s="225" t="str">
        <f ca="1">IF(B1590="","",IF(ISERROR(MATCH($J1590,SorP!$B$1:$B$6230,0)),"",INDIRECT("'SorP'!$A$"&amp;MATCH($J1590,SorP!$B$1:$B$6230,0))))</f>
        <v/>
      </c>
      <c r="U1590" s="241"/>
      <c r="V1590" s="275" t="e">
        <f>IF(C1590="",NA(),MATCH($B1590&amp;$C1590,'Smelter Look-up'!$J:$J,0))</f>
        <v>#N/A</v>
      </c>
      <c r="W1590" s="276"/>
      <c r="X1590" s="276">
        <f t="shared" ca="1" si="217"/>
        <v>0</v>
      </c>
      <c r="Y1590" s="276"/>
      <c r="Z1590" s="276"/>
      <c r="AB1590" s="278" t="str">
        <f t="shared" si="218"/>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16"/>
        <v/>
      </c>
      <c r="T1591" s="225" t="str">
        <f ca="1">IF(B1591="","",IF(ISERROR(MATCH($J1591,SorP!$B$1:$B$6230,0)),"",INDIRECT("'SorP'!$A$"&amp;MATCH($J1591,SorP!$B$1:$B$6230,0))))</f>
        <v/>
      </c>
      <c r="U1591" s="241"/>
      <c r="V1591" s="275" t="e">
        <f>IF(C1591="",NA(),MATCH($B1591&amp;$C1591,'Smelter Look-up'!$J:$J,0))</f>
        <v>#N/A</v>
      </c>
      <c r="W1591" s="276"/>
      <c r="X1591" s="276">
        <f t="shared" ca="1" si="217"/>
        <v>0</v>
      </c>
      <c r="Y1591" s="276"/>
      <c r="Z1591" s="276"/>
      <c r="AB1591" s="278" t="str">
        <f t="shared" si="218"/>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16"/>
        <v/>
      </c>
      <c r="T1592" s="225" t="str">
        <f ca="1">IF(B1592="","",IF(ISERROR(MATCH($J1592,SorP!$B$1:$B$6230,0)),"",INDIRECT("'SorP'!$A$"&amp;MATCH($J1592,SorP!$B$1:$B$6230,0))))</f>
        <v/>
      </c>
      <c r="U1592" s="241"/>
      <c r="V1592" s="275" t="e">
        <f>IF(C1592="",NA(),MATCH($B1592&amp;$C1592,'Smelter Look-up'!$J:$J,0))</f>
        <v>#N/A</v>
      </c>
      <c r="W1592" s="276"/>
      <c r="X1592" s="276">
        <f t="shared" ca="1" si="217"/>
        <v>0</v>
      </c>
      <c r="Y1592" s="276"/>
      <c r="Z1592" s="276"/>
      <c r="AB1592" s="278" t="str">
        <f t="shared" si="218"/>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16"/>
        <v/>
      </c>
      <c r="T1593" s="225" t="str">
        <f ca="1">IF(B1593="","",IF(ISERROR(MATCH($J1593,SorP!$B$1:$B$6230,0)),"",INDIRECT("'SorP'!$A$"&amp;MATCH($J1593,SorP!$B$1:$B$6230,0))))</f>
        <v/>
      </c>
      <c r="U1593" s="241"/>
      <c r="V1593" s="275" t="e">
        <f>IF(C1593="",NA(),MATCH($B1593&amp;$C1593,'Smelter Look-up'!$J:$J,0))</f>
        <v>#N/A</v>
      </c>
      <c r="W1593" s="276"/>
      <c r="X1593" s="276">
        <f t="shared" ca="1" si="217"/>
        <v>0</v>
      </c>
      <c r="Y1593" s="276"/>
      <c r="Z1593" s="276"/>
      <c r="AB1593" s="278" t="str">
        <f t="shared" si="218"/>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16"/>
        <v/>
      </c>
      <c r="T1594" s="225" t="str">
        <f ca="1">IF(B1594="","",IF(ISERROR(MATCH($J1594,SorP!$B$1:$B$6230,0)),"",INDIRECT("'SorP'!$A$"&amp;MATCH($J1594,SorP!$B$1:$B$6230,0))))</f>
        <v/>
      </c>
      <c r="U1594" s="241"/>
      <c r="V1594" s="275" t="e">
        <f>IF(C1594="",NA(),MATCH($B1594&amp;$C1594,'Smelter Look-up'!$J:$J,0))</f>
        <v>#N/A</v>
      </c>
      <c r="W1594" s="276"/>
      <c r="X1594" s="276">
        <f t="shared" ca="1" si="217"/>
        <v>0</v>
      </c>
      <c r="Y1594" s="276"/>
      <c r="Z1594" s="276"/>
      <c r="AB1594" s="278" t="str">
        <f t="shared" si="218"/>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19">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0">IF(AND(C1595="Smelter not listed",OR(LEN(D1595)=0,LEN(E1595)=0)),1,0)</f>
        <v>0</v>
      </c>
      <c r="Y1595" s="276"/>
      <c r="Z1595" s="276"/>
      <c r="AB1595" s="278" t="str">
        <f t="shared" ref="AB1595" si="221">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2">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3">IF(AND(C1596="Smelter not listed",OR(LEN(D1596)=0,LEN(E1596)=0)),1,0)</f>
        <v>0</v>
      </c>
      <c r="Y1596" s="276"/>
      <c r="Z1596" s="276"/>
      <c r="AB1596" s="278" t="str">
        <f t="shared" ref="AB1596:AB1627" si="224">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2"/>
        <v/>
      </c>
      <c r="T1597" s="225" t="str">
        <f ca="1">IF(B1597="","",IF(ISERROR(MATCH($J1597,SorP!$B$1:$B$6230,0)),"",INDIRECT("'SorP'!$A$"&amp;MATCH($J1597,SorP!$B$1:$B$6230,0))))</f>
        <v/>
      </c>
      <c r="U1597" s="241"/>
      <c r="V1597" s="275" t="e">
        <f>IF(C1597="",NA(),MATCH($B1597&amp;$C1597,'Smelter Look-up'!$J:$J,0))</f>
        <v>#N/A</v>
      </c>
      <c r="W1597" s="276"/>
      <c r="X1597" s="276">
        <f t="shared" ca="1" si="223"/>
        <v>0</v>
      </c>
      <c r="Y1597" s="276"/>
      <c r="Z1597" s="276"/>
      <c r="AB1597" s="278" t="str">
        <f t="shared" si="224"/>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2"/>
        <v/>
      </c>
      <c r="T1598" s="225" t="str">
        <f ca="1">IF(B1598="","",IF(ISERROR(MATCH($J1598,SorP!$B$1:$B$6230,0)),"",INDIRECT("'SorP'!$A$"&amp;MATCH($J1598,SorP!$B$1:$B$6230,0))))</f>
        <v/>
      </c>
      <c r="U1598" s="241"/>
      <c r="V1598" s="275" t="e">
        <f>IF(C1598="",NA(),MATCH($B1598&amp;$C1598,'Smelter Look-up'!$J:$J,0))</f>
        <v>#N/A</v>
      </c>
      <c r="W1598" s="276"/>
      <c r="X1598" s="276">
        <f t="shared" ca="1" si="223"/>
        <v>0</v>
      </c>
      <c r="Y1598" s="276"/>
      <c r="Z1598" s="276"/>
      <c r="AB1598" s="278" t="str">
        <f t="shared" si="224"/>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2"/>
        <v/>
      </c>
      <c r="T1599" s="225" t="str">
        <f ca="1">IF(B1599="","",IF(ISERROR(MATCH($J1599,SorP!$B$1:$B$6230,0)),"",INDIRECT("'SorP'!$A$"&amp;MATCH($J1599,SorP!$B$1:$B$6230,0))))</f>
        <v/>
      </c>
      <c r="U1599" s="241"/>
      <c r="V1599" s="275" t="e">
        <f>IF(C1599="",NA(),MATCH($B1599&amp;$C1599,'Smelter Look-up'!$J:$J,0))</f>
        <v>#N/A</v>
      </c>
      <c r="W1599" s="276"/>
      <c r="X1599" s="276">
        <f t="shared" ca="1" si="223"/>
        <v>0</v>
      </c>
      <c r="Y1599" s="276"/>
      <c r="Z1599" s="276"/>
      <c r="AB1599" s="278" t="str">
        <f t="shared" si="224"/>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2"/>
        <v/>
      </c>
      <c r="T1600" s="225" t="str">
        <f ca="1">IF(B1600="","",IF(ISERROR(MATCH($J1600,SorP!$B$1:$B$6230,0)),"",INDIRECT("'SorP'!$A$"&amp;MATCH($J1600,SorP!$B$1:$B$6230,0))))</f>
        <v/>
      </c>
      <c r="U1600" s="241"/>
      <c r="V1600" s="275" t="e">
        <f>IF(C1600="",NA(),MATCH($B1600&amp;$C1600,'Smelter Look-up'!$J:$J,0))</f>
        <v>#N/A</v>
      </c>
      <c r="W1600" s="276"/>
      <c r="X1600" s="276">
        <f t="shared" ca="1" si="223"/>
        <v>0</v>
      </c>
      <c r="Y1600" s="276"/>
      <c r="Z1600" s="276"/>
      <c r="AB1600" s="278" t="str">
        <f t="shared" si="224"/>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2"/>
        <v/>
      </c>
      <c r="T1601" s="225" t="str">
        <f ca="1">IF(B1601="","",IF(ISERROR(MATCH($J1601,SorP!$B$1:$B$6230,0)),"",INDIRECT("'SorP'!$A$"&amp;MATCH($J1601,SorP!$B$1:$B$6230,0))))</f>
        <v/>
      </c>
      <c r="U1601" s="241"/>
      <c r="V1601" s="275" t="e">
        <f>IF(C1601="",NA(),MATCH($B1601&amp;$C1601,'Smelter Look-up'!$J:$J,0))</f>
        <v>#N/A</v>
      </c>
      <c r="W1601" s="276"/>
      <c r="X1601" s="276">
        <f t="shared" ca="1" si="223"/>
        <v>0</v>
      </c>
      <c r="Y1601" s="276"/>
      <c r="Z1601" s="276"/>
      <c r="AB1601" s="278" t="str">
        <f t="shared" si="224"/>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2"/>
        <v/>
      </c>
      <c r="T1602" s="225" t="str">
        <f ca="1">IF(B1602="","",IF(ISERROR(MATCH($J1602,SorP!$B$1:$B$6230,0)),"",INDIRECT("'SorP'!$A$"&amp;MATCH($J1602,SorP!$B$1:$B$6230,0))))</f>
        <v/>
      </c>
      <c r="U1602" s="241"/>
      <c r="V1602" s="275" t="e">
        <f>IF(C1602="",NA(),MATCH($B1602&amp;$C1602,'Smelter Look-up'!$J:$J,0))</f>
        <v>#N/A</v>
      </c>
      <c r="W1602" s="276"/>
      <c r="X1602" s="276">
        <f t="shared" ca="1" si="223"/>
        <v>0</v>
      </c>
      <c r="Y1602" s="276"/>
      <c r="Z1602" s="276"/>
      <c r="AB1602" s="278" t="str">
        <f t="shared" si="224"/>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2"/>
        <v/>
      </c>
      <c r="T1603" s="225" t="str">
        <f ca="1">IF(B1603="","",IF(ISERROR(MATCH($J1603,SorP!$B$1:$B$6230,0)),"",INDIRECT("'SorP'!$A$"&amp;MATCH($J1603,SorP!$B$1:$B$6230,0))))</f>
        <v/>
      </c>
      <c r="U1603" s="241"/>
      <c r="V1603" s="275" t="e">
        <f>IF(C1603="",NA(),MATCH($B1603&amp;$C1603,'Smelter Look-up'!$J:$J,0))</f>
        <v>#N/A</v>
      </c>
      <c r="W1603" s="276"/>
      <c r="X1603" s="276">
        <f t="shared" ca="1" si="223"/>
        <v>0</v>
      </c>
      <c r="Y1603" s="276"/>
      <c r="Z1603" s="276"/>
      <c r="AB1603" s="278" t="str">
        <f t="shared" si="224"/>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2"/>
        <v/>
      </c>
      <c r="T1604" s="225" t="str">
        <f ca="1">IF(B1604="","",IF(ISERROR(MATCH($J1604,SorP!$B$1:$B$6230,0)),"",INDIRECT("'SorP'!$A$"&amp;MATCH($J1604,SorP!$B$1:$B$6230,0))))</f>
        <v/>
      </c>
      <c r="U1604" s="241"/>
      <c r="V1604" s="275" t="e">
        <f>IF(C1604="",NA(),MATCH($B1604&amp;$C1604,'Smelter Look-up'!$J:$J,0))</f>
        <v>#N/A</v>
      </c>
      <c r="W1604" s="276"/>
      <c r="X1604" s="276">
        <f t="shared" ca="1" si="223"/>
        <v>0</v>
      </c>
      <c r="Y1604" s="276"/>
      <c r="Z1604" s="276"/>
      <c r="AB1604" s="278" t="str">
        <f t="shared" si="224"/>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2"/>
        <v/>
      </c>
      <c r="T1605" s="225" t="str">
        <f ca="1">IF(B1605="","",IF(ISERROR(MATCH($J1605,SorP!$B$1:$B$6230,0)),"",INDIRECT("'SorP'!$A$"&amp;MATCH($J1605,SorP!$B$1:$B$6230,0))))</f>
        <v/>
      </c>
      <c r="U1605" s="241"/>
      <c r="V1605" s="275" t="e">
        <f>IF(C1605="",NA(),MATCH($B1605&amp;$C1605,'Smelter Look-up'!$J:$J,0))</f>
        <v>#N/A</v>
      </c>
      <c r="W1605" s="276"/>
      <c r="X1605" s="276">
        <f t="shared" ca="1" si="223"/>
        <v>0</v>
      </c>
      <c r="Y1605" s="276"/>
      <c r="Z1605" s="276"/>
      <c r="AB1605" s="278" t="str">
        <f t="shared" si="224"/>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2"/>
        <v/>
      </c>
      <c r="T1606" s="225" t="str">
        <f ca="1">IF(B1606="","",IF(ISERROR(MATCH($J1606,SorP!$B$1:$B$6230,0)),"",INDIRECT("'SorP'!$A$"&amp;MATCH($J1606,SorP!$B$1:$B$6230,0))))</f>
        <v/>
      </c>
      <c r="U1606" s="241"/>
      <c r="V1606" s="275" t="e">
        <f>IF(C1606="",NA(),MATCH($B1606&amp;$C1606,'Smelter Look-up'!$J:$J,0))</f>
        <v>#N/A</v>
      </c>
      <c r="W1606" s="276"/>
      <c r="X1606" s="276">
        <f t="shared" ca="1" si="223"/>
        <v>0</v>
      </c>
      <c r="Y1606" s="276"/>
      <c r="Z1606" s="276"/>
      <c r="AB1606" s="278" t="str">
        <f t="shared" si="224"/>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2"/>
        <v/>
      </c>
      <c r="T1607" s="225" t="str">
        <f ca="1">IF(B1607="","",IF(ISERROR(MATCH($J1607,SorP!$B$1:$B$6230,0)),"",INDIRECT("'SorP'!$A$"&amp;MATCH($J1607,SorP!$B$1:$B$6230,0))))</f>
        <v/>
      </c>
      <c r="U1607" s="241"/>
      <c r="V1607" s="275" t="e">
        <f>IF(C1607="",NA(),MATCH($B1607&amp;$C1607,'Smelter Look-up'!$J:$J,0))</f>
        <v>#N/A</v>
      </c>
      <c r="W1607" s="276"/>
      <c r="X1607" s="276">
        <f t="shared" ca="1" si="223"/>
        <v>0</v>
      </c>
      <c r="Y1607" s="276"/>
      <c r="Z1607" s="276"/>
      <c r="AB1607" s="278" t="str">
        <f t="shared" si="224"/>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2"/>
        <v/>
      </c>
      <c r="T1608" s="225" t="str">
        <f ca="1">IF(B1608="","",IF(ISERROR(MATCH($J1608,SorP!$B$1:$B$6230,0)),"",INDIRECT("'SorP'!$A$"&amp;MATCH($J1608,SorP!$B$1:$B$6230,0))))</f>
        <v/>
      </c>
      <c r="U1608" s="241"/>
      <c r="V1608" s="275" t="e">
        <f>IF(C1608="",NA(),MATCH($B1608&amp;$C1608,'Smelter Look-up'!$J:$J,0))</f>
        <v>#N/A</v>
      </c>
      <c r="W1608" s="276"/>
      <c r="X1608" s="276">
        <f t="shared" ca="1" si="223"/>
        <v>0</v>
      </c>
      <c r="Y1608" s="276"/>
      <c r="Z1608" s="276"/>
      <c r="AB1608" s="278" t="str">
        <f t="shared" si="224"/>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2"/>
        <v/>
      </c>
      <c r="T1609" s="225" t="str">
        <f ca="1">IF(B1609="","",IF(ISERROR(MATCH($J1609,SorP!$B$1:$B$6230,0)),"",INDIRECT("'SorP'!$A$"&amp;MATCH($J1609,SorP!$B$1:$B$6230,0))))</f>
        <v/>
      </c>
      <c r="U1609" s="241"/>
      <c r="V1609" s="275" t="e">
        <f>IF(C1609="",NA(),MATCH($B1609&amp;$C1609,'Smelter Look-up'!$J:$J,0))</f>
        <v>#N/A</v>
      </c>
      <c r="W1609" s="276"/>
      <c r="X1609" s="276">
        <f t="shared" ca="1" si="223"/>
        <v>0</v>
      </c>
      <c r="Y1609" s="276"/>
      <c r="Z1609" s="276"/>
      <c r="AB1609" s="278" t="str">
        <f t="shared" si="224"/>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2"/>
        <v/>
      </c>
      <c r="T1610" s="225" t="str">
        <f ca="1">IF(B1610="","",IF(ISERROR(MATCH($J1610,SorP!$B$1:$B$6230,0)),"",INDIRECT("'SorP'!$A$"&amp;MATCH($J1610,SorP!$B$1:$B$6230,0))))</f>
        <v/>
      </c>
      <c r="U1610" s="241"/>
      <c r="V1610" s="275" t="e">
        <f>IF(C1610="",NA(),MATCH($B1610&amp;$C1610,'Smelter Look-up'!$J:$J,0))</f>
        <v>#N/A</v>
      </c>
      <c r="W1610" s="276"/>
      <c r="X1610" s="276">
        <f t="shared" ca="1" si="223"/>
        <v>0</v>
      </c>
      <c r="Y1610" s="276"/>
      <c r="Z1610" s="276"/>
      <c r="AB1610" s="278" t="str">
        <f t="shared" si="224"/>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2"/>
        <v/>
      </c>
      <c r="T1611" s="225" t="str">
        <f ca="1">IF(B1611="","",IF(ISERROR(MATCH($J1611,SorP!$B$1:$B$6230,0)),"",INDIRECT("'SorP'!$A$"&amp;MATCH($J1611,SorP!$B$1:$B$6230,0))))</f>
        <v/>
      </c>
      <c r="U1611" s="241"/>
      <c r="V1611" s="275" t="e">
        <f>IF(C1611="",NA(),MATCH($B1611&amp;$C1611,'Smelter Look-up'!$J:$J,0))</f>
        <v>#N/A</v>
      </c>
      <c r="W1611" s="276"/>
      <c r="X1611" s="276">
        <f t="shared" ca="1" si="223"/>
        <v>0</v>
      </c>
      <c r="Y1611" s="276"/>
      <c r="Z1611" s="276"/>
      <c r="AB1611" s="278" t="str">
        <f t="shared" si="224"/>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2"/>
        <v/>
      </c>
      <c r="T1612" s="225" t="str">
        <f ca="1">IF(B1612="","",IF(ISERROR(MATCH($J1612,SorP!$B$1:$B$6230,0)),"",INDIRECT("'SorP'!$A$"&amp;MATCH($J1612,SorP!$B$1:$B$6230,0))))</f>
        <v/>
      </c>
      <c r="U1612" s="241"/>
      <c r="V1612" s="275" t="e">
        <f>IF(C1612="",NA(),MATCH($B1612&amp;$C1612,'Smelter Look-up'!$J:$J,0))</f>
        <v>#N/A</v>
      </c>
      <c r="W1612" s="276"/>
      <c r="X1612" s="276">
        <f t="shared" ca="1" si="223"/>
        <v>0</v>
      </c>
      <c r="Y1612" s="276"/>
      <c r="Z1612" s="276"/>
      <c r="AB1612" s="278" t="str">
        <f t="shared" si="224"/>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2"/>
        <v/>
      </c>
      <c r="T1613" s="225" t="str">
        <f ca="1">IF(B1613="","",IF(ISERROR(MATCH($J1613,SorP!$B$1:$B$6230,0)),"",INDIRECT("'SorP'!$A$"&amp;MATCH($J1613,SorP!$B$1:$B$6230,0))))</f>
        <v/>
      </c>
      <c r="U1613" s="241"/>
      <c r="V1613" s="275" t="e">
        <f>IF(C1613="",NA(),MATCH($B1613&amp;$C1613,'Smelter Look-up'!$J:$J,0))</f>
        <v>#N/A</v>
      </c>
      <c r="W1613" s="276"/>
      <c r="X1613" s="276">
        <f t="shared" ca="1" si="223"/>
        <v>0</v>
      </c>
      <c r="Y1613" s="276"/>
      <c r="Z1613" s="276"/>
      <c r="AB1613" s="278" t="str">
        <f t="shared" si="224"/>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2"/>
        <v/>
      </c>
      <c r="T1614" s="225" t="str">
        <f ca="1">IF(B1614="","",IF(ISERROR(MATCH($J1614,SorP!$B$1:$B$6230,0)),"",INDIRECT("'SorP'!$A$"&amp;MATCH($J1614,SorP!$B$1:$B$6230,0))))</f>
        <v/>
      </c>
      <c r="U1614" s="241"/>
      <c r="V1614" s="275" t="e">
        <f>IF(C1614="",NA(),MATCH($B1614&amp;$C1614,'Smelter Look-up'!$J:$J,0))</f>
        <v>#N/A</v>
      </c>
      <c r="W1614" s="276"/>
      <c r="X1614" s="276">
        <f t="shared" ca="1" si="223"/>
        <v>0</v>
      </c>
      <c r="Y1614" s="276"/>
      <c r="Z1614" s="276"/>
      <c r="AB1614" s="278" t="str">
        <f t="shared" si="224"/>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2"/>
        <v/>
      </c>
      <c r="T1615" s="225" t="str">
        <f ca="1">IF(B1615="","",IF(ISERROR(MATCH($J1615,SorP!$B$1:$B$6230,0)),"",INDIRECT("'SorP'!$A$"&amp;MATCH($J1615,SorP!$B$1:$B$6230,0))))</f>
        <v/>
      </c>
      <c r="U1615" s="241"/>
      <c r="V1615" s="275" t="e">
        <f>IF(C1615="",NA(),MATCH($B1615&amp;$C1615,'Smelter Look-up'!$J:$J,0))</f>
        <v>#N/A</v>
      </c>
      <c r="W1615" s="276"/>
      <c r="X1615" s="276">
        <f t="shared" ca="1" si="223"/>
        <v>0</v>
      </c>
      <c r="Y1615" s="276"/>
      <c r="Z1615" s="276"/>
      <c r="AB1615" s="278" t="str">
        <f t="shared" si="224"/>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2"/>
        <v/>
      </c>
      <c r="T1616" s="225" t="str">
        <f ca="1">IF(B1616="","",IF(ISERROR(MATCH($J1616,SorP!$B$1:$B$6230,0)),"",INDIRECT("'SorP'!$A$"&amp;MATCH($J1616,SorP!$B$1:$B$6230,0))))</f>
        <v/>
      </c>
      <c r="U1616" s="241"/>
      <c r="V1616" s="275" t="e">
        <f>IF(C1616="",NA(),MATCH($B1616&amp;$C1616,'Smelter Look-up'!$J:$J,0))</f>
        <v>#N/A</v>
      </c>
      <c r="W1616" s="276"/>
      <c r="X1616" s="276">
        <f t="shared" ca="1" si="223"/>
        <v>0</v>
      </c>
      <c r="Y1616" s="276"/>
      <c r="Z1616" s="276"/>
      <c r="AB1616" s="278" t="str">
        <f t="shared" si="224"/>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2"/>
        <v/>
      </c>
      <c r="T1617" s="225" t="str">
        <f ca="1">IF(B1617="","",IF(ISERROR(MATCH($J1617,SorP!$B$1:$B$6230,0)),"",INDIRECT("'SorP'!$A$"&amp;MATCH($J1617,SorP!$B$1:$B$6230,0))))</f>
        <v/>
      </c>
      <c r="U1617" s="241"/>
      <c r="V1617" s="275" t="e">
        <f>IF(C1617="",NA(),MATCH($B1617&amp;$C1617,'Smelter Look-up'!$J:$J,0))</f>
        <v>#N/A</v>
      </c>
      <c r="W1617" s="276"/>
      <c r="X1617" s="276">
        <f t="shared" ca="1" si="223"/>
        <v>0</v>
      </c>
      <c r="Y1617" s="276"/>
      <c r="Z1617" s="276"/>
      <c r="AB1617" s="278" t="str">
        <f t="shared" si="224"/>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2"/>
        <v/>
      </c>
      <c r="T1618" s="225" t="str">
        <f ca="1">IF(B1618="","",IF(ISERROR(MATCH($J1618,SorP!$B$1:$B$6230,0)),"",INDIRECT("'SorP'!$A$"&amp;MATCH($J1618,SorP!$B$1:$B$6230,0))))</f>
        <v/>
      </c>
      <c r="U1618" s="241"/>
      <c r="V1618" s="275" t="e">
        <f>IF(C1618="",NA(),MATCH($B1618&amp;$C1618,'Smelter Look-up'!$J:$J,0))</f>
        <v>#N/A</v>
      </c>
      <c r="W1618" s="276"/>
      <c r="X1618" s="276">
        <f t="shared" ca="1" si="223"/>
        <v>0</v>
      </c>
      <c r="Y1618" s="276"/>
      <c r="Z1618" s="276"/>
      <c r="AB1618" s="278" t="str">
        <f t="shared" si="224"/>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2"/>
        <v/>
      </c>
      <c r="T1619" s="225" t="str">
        <f ca="1">IF(B1619="","",IF(ISERROR(MATCH($J1619,SorP!$B$1:$B$6230,0)),"",INDIRECT("'SorP'!$A$"&amp;MATCH($J1619,SorP!$B$1:$B$6230,0))))</f>
        <v/>
      </c>
      <c r="U1619" s="241"/>
      <c r="V1619" s="275" t="e">
        <f>IF(C1619="",NA(),MATCH($B1619&amp;$C1619,'Smelter Look-up'!$J:$J,0))</f>
        <v>#N/A</v>
      </c>
      <c r="W1619" s="276"/>
      <c r="X1619" s="276">
        <f t="shared" ca="1" si="223"/>
        <v>0</v>
      </c>
      <c r="Y1619" s="276"/>
      <c r="Z1619" s="276"/>
      <c r="AB1619" s="278" t="str">
        <f t="shared" si="224"/>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2"/>
        <v/>
      </c>
      <c r="T1620" s="225" t="str">
        <f ca="1">IF(B1620="","",IF(ISERROR(MATCH($J1620,SorP!$B$1:$B$6230,0)),"",INDIRECT("'SorP'!$A$"&amp;MATCH($J1620,SorP!$B$1:$B$6230,0))))</f>
        <v/>
      </c>
      <c r="U1620" s="241"/>
      <c r="V1620" s="275" t="e">
        <f>IF(C1620="",NA(),MATCH($B1620&amp;$C1620,'Smelter Look-up'!$J:$J,0))</f>
        <v>#N/A</v>
      </c>
      <c r="W1620" s="276"/>
      <c r="X1620" s="276">
        <f t="shared" ca="1" si="223"/>
        <v>0</v>
      </c>
      <c r="Y1620" s="276"/>
      <c r="Z1620" s="276"/>
      <c r="AB1620" s="278" t="str">
        <f t="shared" si="224"/>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2"/>
        <v/>
      </c>
      <c r="T1621" s="225" t="str">
        <f ca="1">IF(B1621="","",IF(ISERROR(MATCH($J1621,SorP!$B$1:$B$6230,0)),"",INDIRECT("'SorP'!$A$"&amp;MATCH($J1621,SorP!$B$1:$B$6230,0))))</f>
        <v/>
      </c>
      <c r="U1621" s="241"/>
      <c r="V1621" s="275" t="e">
        <f>IF(C1621="",NA(),MATCH($B1621&amp;$C1621,'Smelter Look-up'!$J:$J,0))</f>
        <v>#N/A</v>
      </c>
      <c r="W1621" s="276"/>
      <c r="X1621" s="276">
        <f t="shared" ca="1" si="223"/>
        <v>0</v>
      </c>
      <c r="Y1621" s="276"/>
      <c r="Z1621" s="276"/>
      <c r="AB1621" s="278" t="str">
        <f t="shared" si="224"/>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2"/>
        <v/>
      </c>
      <c r="T1622" s="225" t="str">
        <f ca="1">IF(B1622="","",IF(ISERROR(MATCH($J1622,SorP!$B$1:$B$6230,0)),"",INDIRECT("'SorP'!$A$"&amp;MATCH($J1622,SorP!$B$1:$B$6230,0))))</f>
        <v/>
      </c>
      <c r="U1622" s="241"/>
      <c r="V1622" s="275" t="e">
        <f>IF(C1622="",NA(),MATCH($B1622&amp;$C1622,'Smelter Look-up'!$J:$J,0))</f>
        <v>#N/A</v>
      </c>
      <c r="W1622" s="276"/>
      <c r="X1622" s="276">
        <f t="shared" ca="1" si="223"/>
        <v>0</v>
      </c>
      <c r="Y1622" s="276"/>
      <c r="Z1622" s="276"/>
      <c r="AB1622" s="278" t="str">
        <f t="shared" si="224"/>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2"/>
        <v/>
      </c>
      <c r="T1623" s="225" t="str">
        <f ca="1">IF(B1623="","",IF(ISERROR(MATCH($J1623,SorP!$B$1:$B$6230,0)),"",INDIRECT("'SorP'!$A$"&amp;MATCH($J1623,SorP!$B$1:$B$6230,0))))</f>
        <v/>
      </c>
      <c r="U1623" s="241"/>
      <c r="V1623" s="275" t="e">
        <f>IF(C1623="",NA(),MATCH($B1623&amp;$C1623,'Smelter Look-up'!$J:$J,0))</f>
        <v>#N/A</v>
      </c>
      <c r="W1623" s="276"/>
      <c r="X1623" s="276">
        <f t="shared" ca="1" si="223"/>
        <v>0</v>
      </c>
      <c r="Y1623" s="276"/>
      <c r="Z1623" s="276"/>
      <c r="AB1623" s="278" t="str">
        <f t="shared" si="224"/>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2"/>
        <v/>
      </c>
      <c r="T1624" s="225" t="str">
        <f ca="1">IF(B1624="","",IF(ISERROR(MATCH($J1624,SorP!$B$1:$B$6230,0)),"",INDIRECT("'SorP'!$A$"&amp;MATCH($J1624,SorP!$B$1:$B$6230,0))))</f>
        <v/>
      </c>
      <c r="U1624" s="241"/>
      <c r="V1624" s="275" t="e">
        <f>IF(C1624="",NA(),MATCH($B1624&amp;$C1624,'Smelter Look-up'!$J:$J,0))</f>
        <v>#N/A</v>
      </c>
      <c r="W1624" s="276"/>
      <c r="X1624" s="276">
        <f t="shared" ca="1" si="223"/>
        <v>0</v>
      </c>
      <c r="Y1624" s="276"/>
      <c r="Z1624" s="276"/>
      <c r="AB1624" s="278" t="str">
        <f t="shared" si="224"/>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2"/>
        <v/>
      </c>
      <c r="T1625" s="225" t="str">
        <f ca="1">IF(B1625="","",IF(ISERROR(MATCH($J1625,SorP!$B$1:$B$6230,0)),"",INDIRECT("'SorP'!$A$"&amp;MATCH($J1625,SorP!$B$1:$B$6230,0))))</f>
        <v/>
      </c>
      <c r="U1625" s="241"/>
      <c r="V1625" s="275" t="e">
        <f>IF(C1625="",NA(),MATCH($B1625&amp;$C1625,'Smelter Look-up'!$J:$J,0))</f>
        <v>#N/A</v>
      </c>
      <c r="W1625" s="276"/>
      <c r="X1625" s="276">
        <f t="shared" ca="1" si="223"/>
        <v>0</v>
      </c>
      <c r="Y1625" s="276"/>
      <c r="Z1625" s="276"/>
      <c r="AB1625" s="278" t="str">
        <f t="shared" si="224"/>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2"/>
        <v/>
      </c>
      <c r="T1626" s="225" t="str">
        <f ca="1">IF(B1626="","",IF(ISERROR(MATCH($J1626,SorP!$B$1:$B$6230,0)),"",INDIRECT("'SorP'!$A$"&amp;MATCH($J1626,SorP!$B$1:$B$6230,0))))</f>
        <v/>
      </c>
      <c r="U1626" s="241"/>
      <c r="V1626" s="275" t="e">
        <f>IF(C1626="",NA(),MATCH($B1626&amp;$C1626,'Smelter Look-up'!$J:$J,0))</f>
        <v>#N/A</v>
      </c>
      <c r="W1626" s="276"/>
      <c r="X1626" s="276">
        <f t="shared" ca="1" si="223"/>
        <v>0</v>
      </c>
      <c r="Y1626" s="276"/>
      <c r="Z1626" s="276"/>
      <c r="AB1626" s="278" t="str">
        <f t="shared" si="224"/>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2"/>
        <v/>
      </c>
      <c r="T1627" s="225" t="str">
        <f ca="1">IF(B1627="","",IF(ISERROR(MATCH($J1627,SorP!$B$1:$B$6230,0)),"",INDIRECT("'SorP'!$A$"&amp;MATCH($J1627,SorP!$B$1:$B$6230,0))))</f>
        <v/>
      </c>
      <c r="U1627" s="241"/>
      <c r="V1627" s="275" t="e">
        <f>IF(C1627="",NA(),MATCH($B1627&amp;$C1627,'Smelter Look-up'!$J:$J,0))</f>
        <v>#N/A</v>
      </c>
      <c r="W1627" s="276"/>
      <c r="X1627" s="276">
        <f t="shared" ca="1" si="223"/>
        <v>0</v>
      </c>
      <c r="Y1627" s="276"/>
      <c r="Z1627" s="276"/>
      <c r="AB1627" s="278" t="str">
        <f t="shared" si="224"/>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25">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26">IF(AND(C1628="Smelter not listed",OR(LEN(D1628)=0,LEN(E1628)=0)),1,0)</f>
        <v>0</v>
      </c>
      <c r="Y1628" s="276"/>
      <c r="Z1628" s="276"/>
      <c r="AB1628" s="278" t="str">
        <f t="shared" ref="AB1628:AB1658" si="227">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25"/>
        <v/>
      </c>
      <c r="T1629" s="225" t="str">
        <f ca="1">IF(B1629="","",IF(ISERROR(MATCH($J1629,SorP!$B$1:$B$6230,0)),"",INDIRECT("'SorP'!$A$"&amp;MATCH($J1629,SorP!$B$1:$B$6230,0))))</f>
        <v/>
      </c>
      <c r="U1629" s="241"/>
      <c r="V1629" s="275" t="e">
        <f>IF(C1629="",NA(),MATCH($B1629&amp;$C1629,'Smelter Look-up'!$J:$J,0))</f>
        <v>#N/A</v>
      </c>
      <c r="W1629" s="276"/>
      <c r="X1629" s="276">
        <f t="shared" ca="1" si="226"/>
        <v>0</v>
      </c>
      <c r="Y1629" s="276"/>
      <c r="Z1629" s="276"/>
      <c r="AB1629" s="278" t="str">
        <f t="shared" si="227"/>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25"/>
        <v/>
      </c>
      <c r="T1630" s="225" t="str">
        <f ca="1">IF(B1630="","",IF(ISERROR(MATCH($J1630,SorP!$B$1:$B$6230,0)),"",INDIRECT("'SorP'!$A$"&amp;MATCH($J1630,SorP!$B$1:$B$6230,0))))</f>
        <v/>
      </c>
      <c r="U1630" s="241"/>
      <c r="V1630" s="275" t="e">
        <f>IF(C1630="",NA(),MATCH($B1630&amp;$C1630,'Smelter Look-up'!$J:$J,0))</f>
        <v>#N/A</v>
      </c>
      <c r="W1630" s="276"/>
      <c r="X1630" s="276">
        <f t="shared" ca="1" si="226"/>
        <v>0</v>
      </c>
      <c r="Y1630" s="276"/>
      <c r="Z1630" s="276"/>
      <c r="AB1630" s="278" t="str">
        <f t="shared" si="227"/>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25"/>
        <v/>
      </c>
      <c r="T1631" s="225" t="str">
        <f ca="1">IF(B1631="","",IF(ISERROR(MATCH($J1631,SorP!$B$1:$B$6230,0)),"",INDIRECT("'SorP'!$A$"&amp;MATCH($J1631,SorP!$B$1:$B$6230,0))))</f>
        <v/>
      </c>
      <c r="U1631" s="241"/>
      <c r="V1631" s="275" t="e">
        <f>IF(C1631="",NA(),MATCH($B1631&amp;$C1631,'Smelter Look-up'!$J:$J,0))</f>
        <v>#N/A</v>
      </c>
      <c r="W1631" s="276"/>
      <c r="X1631" s="276">
        <f t="shared" ca="1" si="226"/>
        <v>0</v>
      </c>
      <c r="Y1631" s="276"/>
      <c r="Z1631" s="276"/>
      <c r="AB1631" s="278" t="str">
        <f t="shared" si="227"/>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25"/>
        <v/>
      </c>
      <c r="T1632" s="225" t="str">
        <f ca="1">IF(B1632="","",IF(ISERROR(MATCH($J1632,SorP!$B$1:$B$6230,0)),"",INDIRECT("'SorP'!$A$"&amp;MATCH($J1632,SorP!$B$1:$B$6230,0))))</f>
        <v/>
      </c>
      <c r="U1632" s="241"/>
      <c r="V1632" s="275" t="e">
        <f>IF(C1632="",NA(),MATCH($B1632&amp;$C1632,'Smelter Look-up'!$J:$J,0))</f>
        <v>#N/A</v>
      </c>
      <c r="W1632" s="276"/>
      <c r="X1632" s="276">
        <f t="shared" ca="1" si="226"/>
        <v>0</v>
      </c>
      <c r="Y1632" s="276"/>
      <c r="Z1632" s="276"/>
      <c r="AB1632" s="278" t="str">
        <f t="shared" si="227"/>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25"/>
        <v/>
      </c>
      <c r="T1633" s="225" t="str">
        <f ca="1">IF(B1633="","",IF(ISERROR(MATCH($J1633,SorP!$B$1:$B$6230,0)),"",INDIRECT("'SorP'!$A$"&amp;MATCH($J1633,SorP!$B$1:$B$6230,0))))</f>
        <v/>
      </c>
      <c r="U1633" s="241"/>
      <c r="V1633" s="275" t="e">
        <f>IF(C1633="",NA(),MATCH($B1633&amp;$C1633,'Smelter Look-up'!$J:$J,0))</f>
        <v>#N/A</v>
      </c>
      <c r="W1633" s="276"/>
      <c r="X1633" s="276">
        <f t="shared" ca="1" si="226"/>
        <v>0</v>
      </c>
      <c r="Y1633" s="276"/>
      <c r="Z1633" s="276"/>
      <c r="AB1633" s="278" t="str">
        <f t="shared" si="227"/>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25"/>
        <v/>
      </c>
      <c r="T1634" s="225" t="str">
        <f ca="1">IF(B1634="","",IF(ISERROR(MATCH($J1634,SorP!$B$1:$B$6230,0)),"",INDIRECT("'SorP'!$A$"&amp;MATCH($J1634,SorP!$B$1:$B$6230,0))))</f>
        <v/>
      </c>
      <c r="U1634" s="241"/>
      <c r="V1634" s="275" t="e">
        <f>IF(C1634="",NA(),MATCH($B1634&amp;$C1634,'Smelter Look-up'!$J:$J,0))</f>
        <v>#N/A</v>
      </c>
      <c r="W1634" s="276"/>
      <c r="X1634" s="276">
        <f t="shared" ca="1" si="226"/>
        <v>0</v>
      </c>
      <c r="Y1634" s="276"/>
      <c r="Z1634" s="276"/>
      <c r="AB1634" s="278" t="str">
        <f t="shared" si="227"/>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25"/>
        <v/>
      </c>
      <c r="T1635" s="225" t="str">
        <f ca="1">IF(B1635="","",IF(ISERROR(MATCH($J1635,SorP!$B$1:$B$6230,0)),"",INDIRECT("'SorP'!$A$"&amp;MATCH($J1635,SorP!$B$1:$B$6230,0))))</f>
        <v/>
      </c>
      <c r="U1635" s="241"/>
      <c r="V1635" s="275" t="e">
        <f>IF(C1635="",NA(),MATCH($B1635&amp;$C1635,'Smelter Look-up'!$J:$J,0))</f>
        <v>#N/A</v>
      </c>
      <c r="W1635" s="276"/>
      <c r="X1635" s="276">
        <f t="shared" ca="1" si="226"/>
        <v>0</v>
      </c>
      <c r="Y1635" s="276"/>
      <c r="Z1635" s="276"/>
      <c r="AB1635" s="278" t="str">
        <f t="shared" si="227"/>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25"/>
        <v/>
      </c>
      <c r="T1636" s="225" t="str">
        <f ca="1">IF(B1636="","",IF(ISERROR(MATCH($J1636,SorP!$B$1:$B$6230,0)),"",INDIRECT("'SorP'!$A$"&amp;MATCH($J1636,SorP!$B$1:$B$6230,0))))</f>
        <v/>
      </c>
      <c r="U1636" s="241"/>
      <c r="V1636" s="275" t="e">
        <f>IF(C1636="",NA(),MATCH($B1636&amp;$C1636,'Smelter Look-up'!$J:$J,0))</f>
        <v>#N/A</v>
      </c>
      <c r="W1636" s="276"/>
      <c r="X1636" s="276">
        <f t="shared" ca="1" si="226"/>
        <v>0</v>
      </c>
      <c r="Y1636" s="276"/>
      <c r="Z1636" s="276"/>
      <c r="AB1636" s="278" t="str">
        <f t="shared" si="227"/>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25"/>
        <v/>
      </c>
      <c r="T1637" s="225" t="str">
        <f ca="1">IF(B1637="","",IF(ISERROR(MATCH($J1637,SorP!$B$1:$B$6230,0)),"",INDIRECT("'SorP'!$A$"&amp;MATCH($J1637,SorP!$B$1:$B$6230,0))))</f>
        <v/>
      </c>
      <c r="U1637" s="241"/>
      <c r="V1637" s="275" t="e">
        <f>IF(C1637="",NA(),MATCH($B1637&amp;$C1637,'Smelter Look-up'!$J:$J,0))</f>
        <v>#N/A</v>
      </c>
      <c r="W1637" s="276"/>
      <c r="X1637" s="276">
        <f t="shared" ca="1" si="226"/>
        <v>0</v>
      </c>
      <c r="Y1637" s="276"/>
      <c r="Z1637" s="276"/>
      <c r="AB1637" s="278" t="str">
        <f t="shared" si="227"/>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25"/>
        <v/>
      </c>
      <c r="T1638" s="225" t="str">
        <f ca="1">IF(B1638="","",IF(ISERROR(MATCH($J1638,SorP!$B$1:$B$6230,0)),"",INDIRECT("'SorP'!$A$"&amp;MATCH($J1638,SorP!$B$1:$B$6230,0))))</f>
        <v/>
      </c>
      <c r="U1638" s="241"/>
      <c r="V1638" s="275" t="e">
        <f>IF(C1638="",NA(),MATCH($B1638&amp;$C1638,'Smelter Look-up'!$J:$J,0))</f>
        <v>#N/A</v>
      </c>
      <c r="W1638" s="276"/>
      <c r="X1638" s="276">
        <f t="shared" ca="1" si="226"/>
        <v>0</v>
      </c>
      <c r="Y1638" s="276"/>
      <c r="Z1638" s="276"/>
      <c r="AB1638" s="278" t="str">
        <f t="shared" si="227"/>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25"/>
        <v/>
      </c>
      <c r="T1639" s="225" t="str">
        <f ca="1">IF(B1639="","",IF(ISERROR(MATCH($J1639,SorP!$B$1:$B$6230,0)),"",INDIRECT("'SorP'!$A$"&amp;MATCH($J1639,SorP!$B$1:$B$6230,0))))</f>
        <v/>
      </c>
      <c r="U1639" s="241"/>
      <c r="V1639" s="275" t="e">
        <f>IF(C1639="",NA(),MATCH($B1639&amp;$C1639,'Smelter Look-up'!$J:$J,0))</f>
        <v>#N/A</v>
      </c>
      <c r="W1639" s="276"/>
      <c r="X1639" s="276">
        <f t="shared" ca="1" si="226"/>
        <v>0</v>
      </c>
      <c r="Y1639" s="276"/>
      <c r="Z1639" s="276"/>
      <c r="AB1639" s="278" t="str">
        <f t="shared" si="227"/>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25"/>
        <v/>
      </c>
      <c r="T1640" s="225" t="str">
        <f ca="1">IF(B1640="","",IF(ISERROR(MATCH($J1640,SorP!$B$1:$B$6230,0)),"",INDIRECT("'SorP'!$A$"&amp;MATCH($J1640,SorP!$B$1:$B$6230,0))))</f>
        <v/>
      </c>
      <c r="U1640" s="241"/>
      <c r="V1640" s="275" t="e">
        <f>IF(C1640="",NA(),MATCH($B1640&amp;$C1640,'Smelter Look-up'!$J:$J,0))</f>
        <v>#N/A</v>
      </c>
      <c r="W1640" s="276"/>
      <c r="X1640" s="276">
        <f t="shared" ca="1" si="226"/>
        <v>0</v>
      </c>
      <c r="Y1640" s="276"/>
      <c r="Z1640" s="276"/>
      <c r="AB1640" s="278" t="str">
        <f t="shared" si="227"/>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25"/>
        <v/>
      </c>
      <c r="T1641" s="225" t="str">
        <f ca="1">IF(B1641="","",IF(ISERROR(MATCH($J1641,SorP!$B$1:$B$6230,0)),"",INDIRECT("'SorP'!$A$"&amp;MATCH($J1641,SorP!$B$1:$B$6230,0))))</f>
        <v/>
      </c>
      <c r="U1641" s="241"/>
      <c r="V1641" s="275" t="e">
        <f>IF(C1641="",NA(),MATCH($B1641&amp;$C1641,'Smelter Look-up'!$J:$J,0))</f>
        <v>#N/A</v>
      </c>
      <c r="W1641" s="276"/>
      <c r="X1641" s="276">
        <f t="shared" ca="1" si="226"/>
        <v>0</v>
      </c>
      <c r="Y1641" s="276"/>
      <c r="Z1641" s="276"/>
      <c r="AB1641" s="278" t="str">
        <f t="shared" si="227"/>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25"/>
        <v/>
      </c>
      <c r="T1642" s="225" t="str">
        <f ca="1">IF(B1642="","",IF(ISERROR(MATCH($J1642,SorP!$B$1:$B$6230,0)),"",INDIRECT("'SorP'!$A$"&amp;MATCH($J1642,SorP!$B$1:$B$6230,0))))</f>
        <v/>
      </c>
      <c r="U1642" s="241"/>
      <c r="V1642" s="275" t="e">
        <f>IF(C1642="",NA(),MATCH($B1642&amp;$C1642,'Smelter Look-up'!$J:$J,0))</f>
        <v>#N/A</v>
      </c>
      <c r="W1642" s="276"/>
      <c r="X1642" s="276">
        <f t="shared" ca="1" si="226"/>
        <v>0</v>
      </c>
      <c r="Y1642" s="276"/>
      <c r="Z1642" s="276"/>
      <c r="AB1642" s="278" t="str">
        <f t="shared" si="227"/>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25"/>
        <v/>
      </c>
      <c r="T1643" s="225" t="str">
        <f ca="1">IF(B1643="","",IF(ISERROR(MATCH($J1643,SorP!$B$1:$B$6230,0)),"",INDIRECT("'SorP'!$A$"&amp;MATCH($J1643,SorP!$B$1:$B$6230,0))))</f>
        <v/>
      </c>
      <c r="U1643" s="241"/>
      <c r="V1643" s="275" t="e">
        <f>IF(C1643="",NA(),MATCH($B1643&amp;$C1643,'Smelter Look-up'!$J:$J,0))</f>
        <v>#N/A</v>
      </c>
      <c r="W1643" s="276"/>
      <c r="X1643" s="276">
        <f t="shared" ca="1" si="226"/>
        <v>0</v>
      </c>
      <c r="Y1643" s="276"/>
      <c r="Z1643" s="276"/>
      <c r="AB1643" s="278" t="str">
        <f t="shared" si="227"/>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25"/>
        <v/>
      </c>
      <c r="T1644" s="225" t="str">
        <f ca="1">IF(B1644="","",IF(ISERROR(MATCH($J1644,SorP!$B$1:$B$6230,0)),"",INDIRECT("'SorP'!$A$"&amp;MATCH($J1644,SorP!$B$1:$B$6230,0))))</f>
        <v/>
      </c>
      <c r="U1644" s="241"/>
      <c r="V1644" s="275" t="e">
        <f>IF(C1644="",NA(),MATCH($B1644&amp;$C1644,'Smelter Look-up'!$J:$J,0))</f>
        <v>#N/A</v>
      </c>
      <c r="W1644" s="276"/>
      <c r="X1644" s="276">
        <f t="shared" ca="1" si="226"/>
        <v>0</v>
      </c>
      <c r="Y1644" s="276"/>
      <c r="Z1644" s="276"/>
      <c r="AB1644" s="278" t="str">
        <f t="shared" si="227"/>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25"/>
        <v/>
      </c>
      <c r="T1645" s="225" t="str">
        <f ca="1">IF(B1645="","",IF(ISERROR(MATCH($J1645,SorP!$B$1:$B$6230,0)),"",INDIRECT("'SorP'!$A$"&amp;MATCH($J1645,SorP!$B$1:$B$6230,0))))</f>
        <v/>
      </c>
      <c r="U1645" s="241"/>
      <c r="V1645" s="275" t="e">
        <f>IF(C1645="",NA(),MATCH($B1645&amp;$C1645,'Smelter Look-up'!$J:$J,0))</f>
        <v>#N/A</v>
      </c>
      <c r="W1645" s="276"/>
      <c r="X1645" s="276">
        <f t="shared" ca="1" si="226"/>
        <v>0</v>
      </c>
      <c r="Y1645" s="276"/>
      <c r="Z1645" s="276"/>
      <c r="AB1645" s="278" t="str">
        <f t="shared" si="227"/>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25"/>
        <v/>
      </c>
      <c r="T1646" s="225" t="str">
        <f ca="1">IF(B1646="","",IF(ISERROR(MATCH($J1646,SorP!$B$1:$B$6230,0)),"",INDIRECT("'SorP'!$A$"&amp;MATCH($J1646,SorP!$B$1:$B$6230,0))))</f>
        <v/>
      </c>
      <c r="U1646" s="241"/>
      <c r="V1646" s="275" t="e">
        <f>IF(C1646="",NA(),MATCH($B1646&amp;$C1646,'Smelter Look-up'!$J:$J,0))</f>
        <v>#N/A</v>
      </c>
      <c r="W1646" s="276"/>
      <c r="X1646" s="276">
        <f t="shared" ca="1" si="226"/>
        <v>0</v>
      </c>
      <c r="Y1646" s="276"/>
      <c r="Z1646" s="276"/>
      <c r="AB1646" s="278" t="str">
        <f t="shared" si="227"/>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25"/>
        <v/>
      </c>
      <c r="T1647" s="225" t="str">
        <f ca="1">IF(B1647="","",IF(ISERROR(MATCH($J1647,SorP!$B$1:$B$6230,0)),"",INDIRECT("'SorP'!$A$"&amp;MATCH($J1647,SorP!$B$1:$B$6230,0))))</f>
        <v/>
      </c>
      <c r="U1647" s="241"/>
      <c r="V1647" s="275" t="e">
        <f>IF(C1647="",NA(),MATCH($B1647&amp;$C1647,'Smelter Look-up'!$J:$J,0))</f>
        <v>#N/A</v>
      </c>
      <c r="W1647" s="276"/>
      <c r="X1647" s="276">
        <f t="shared" ca="1" si="226"/>
        <v>0</v>
      </c>
      <c r="Y1647" s="276"/>
      <c r="Z1647" s="276"/>
      <c r="AB1647" s="278" t="str">
        <f t="shared" si="227"/>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25"/>
        <v/>
      </c>
      <c r="T1648" s="225" t="str">
        <f ca="1">IF(B1648="","",IF(ISERROR(MATCH($J1648,SorP!$B$1:$B$6230,0)),"",INDIRECT("'SorP'!$A$"&amp;MATCH($J1648,SorP!$B$1:$B$6230,0))))</f>
        <v/>
      </c>
      <c r="U1648" s="241"/>
      <c r="V1648" s="275" t="e">
        <f>IF(C1648="",NA(),MATCH($B1648&amp;$C1648,'Smelter Look-up'!$J:$J,0))</f>
        <v>#N/A</v>
      </c>
      <c r="W1648" s="276"/>
      <c r="X1648" s="276">
        <f t="shared" ca="1" si="226"/>
        <v>0</v>
      </c>
      <c r="Y1648" s="276"/>
      <c r="Z1648" s="276"/>
      <c r="AB1648" s="278" t="str">
        <f t="shared" si="227"/>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25"/>
        <v/>
      </c>
      <c r="T1649" s="225" t="str">
        <f ca="1">IF(B1649="","",IF(ISERROR(MATCH($J1649,SorP!$B$1:$B$6230,0)),"",INDIRECT("'SorP'!$A$"&amp;MATCH($J1649,SorP!$B$1:$B$6230,0))))</f>
        <v/>
      </c>
      <c r="U1649" s="241"/>
      <c r="V1649" s="275" t="e">
        <f>IF(C1649="",NA(),MATCH($B1649&amp;$C1649,'Smelter Look-up'!$J:$J,0))</f>
        <v>#N/A</v>
      </c>
      <c r="W1649" s="276"/>
      <c r="X1649" s="276">
        <f t="shared" ca="1" si="226"/>
        <v>0</v>
      </c>
      <c r="Y1649" s="276"/>
      <c r="Z1649" s="276"/>
      <c r="AB1649" s="278" t="str">
        <f t="shared" si="227"/>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25"/>
        <v/>
      </c>
      <c r="T1650" s="225" t="str">
        <f ca="1">IF(B1650="","",IF(ISERROR(MATCH($J1650,SorP!$B$1:$B$6230,0)),"",INDIRECT("'SorP'!$A$"&amp;MATCH($J1650,SorP!$B$1:$B$6230,0))))</f>
        <v/>
      </c>
      <c r="U1650" s="241"/>
      <c r="V1650" s="275" t="e">
        <f>IF(C1650="",NA(),MATCH($B1650&amp;$C1650,'Smelter Look-up'!$J:$J,0))</f>
        <v>#N/A</v>
      </c>
      <c r="W1650" s="276"/>
      <c r="X1650" s="276">
        <f t="shared" ca="1" si="226"/>
        <v>0</v>
      </c>
      <c r="Y1650" s="276"/>
      <c r="Z1650" s="276"/>
      <c r="AB1650" s="278" t="str">
        <f t="shared" si="227"/>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25"/>
        <v/>
      </c>
      <c r="T1651" s="225" t="str">
        <f ca="1">IF(B1651="","",IF(ISERROR(MATCH($J1651,SorP!$B$1:$B$6230,0)),"",INDIRECT("'SorP'!$A$"&amp;MATCH($J1651,SorP!$B$1:$B$6230,0))))</f>
        <v/>
      </c>
      <c r="U1651" s="241"/>
      <c r="V1651" s="275" t="e">
        <f>IF(C1651="",NA(),MATCH($B1651&amp;$C1651,'Smelter Look-up'!$J:$J,0))</f>
        <v>#N/A</v>
      </c>
      <c r="W1651" s="276"/>
      <c r="X1651" s="276">
        <f t="shared" ca="1" si="226"/>
        <v>0</v>
      </c>
      <c r="Y1651" s="276"/>
      <c r="Z1651" s="276"/>
      <c r="AB1651" s="278" t="str">
        <f t="shared" si="227"/>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25"/>
        <v/>
      </c>
      <c r="T1652" s="225" t="str">
        <f ca="1">IF(B1652="","",IF(ISERROR(MATCH($J1652,SorP!$B$1:$B$6230,0)),"",INDIRECT("'SorP'!$A$"&amp;MATCH($J1652,SorP!$B$1:$B$6230,0))))</f>
        <v/>
      </c>
      <c r="U1652" s="241"/>
      <c r="V1652" s="275" t="e">
        <f>IF(C1652="",NA(),MATCH($B1652&amp;$C1652,'Smelter Look-up'!$J:$J,0))</f>
        <v>#N/A</v>
      </c>
      <c r="W1652" s="276"/>
      <c r="X1652" s="276">
        <f t="shared" ca="1" si="226"/>
        <v>0</v>
      </c>
      <c r="Y1652" s="276"/>
      <c r="Z1652" s="276"/>
      <c r="AB1652" s="278" t="str">
        <f t="shared" si="227"/>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25"/>
        <v/>
      </c>
      <c r="T1653" s="225" t="str">
        <f ca="1">IF(B1653="","",IF(ISERROR(MATCH($J1653,SorP!$B$1:$B$6230,0)),"",INDIRECT("'SorP'!$A$"&amp;MATCH($J1653,SorP!$B$1:$B$6230,0))))</f>
        <v/>
      </c>
      <c r="U1653" s="241"/>
      <c r="V1653" s="275" t="e">
        <f>IF(C1653="",NA(),MATCH($B1653&amp;$C1653,'Smelter Look-up'!$J:$J,0))</f>
        <v>#N/A</v>
      </c>
      <c r="W1653" s="276"/>
      <c r="X1653" s="276">
        <f t="shared" ca="1" si="226"/>
        <v>0</v>
      </c>
      <c r="Y1653" s="276"/>
      <c r="Z1653" s="276"/>
      <c r="AB1653" s="278" t="str">
        <f t="shared" si="227"/>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25"/>
        <v/>
      </c>
      <c r="T1654" s="225" t="str">
        <f ca="1">IF(B1654="","",IF(ISERROR(MATCH($J1654,SorP!$B$1:$B$6230,0)),"",INDIRECT("'SorP'!$A$"&amp;MATCH($J1654,SorP!$B$1:$B$6230,0))))</f>
        <v/>
      </c>
      <c r="U1654" s="241"/>
      <c r="V1654" s="275" t="e">
        <f>IF(C1654="",NA(),MATCH($B1654&amp;$C1654,'Smelter Look-up'!$J:$J,0))</f>
        <v>#N/A</v>
      </c>
      <c r="W1654" s="276"/>
      <c r="X1654" s="276">
        <f t="shared" ca="1" si="226"/>
        <v>0</v>
      </c>
      <c r="Y1654" s="276"/>
      <c r="Z1654" s="276"/>
      <c r="AB1654" s="278" t="str">
        <f t="shared" si="227"/>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25"/>
        <v/>
      </c>
      <c r="T1655" s="225" t="str">
        <f ca="1">IF(B1655="","",IF(ISERROR(MATCH($J1655,SorP!$B$1:$B$6230,0)),"",INDIRECT("'SorP'!$A$"&amp;MATCH($J1655,SorP!$B$1:$B$6230,0))))</f>
        <v/>
      </c>
      <c r="U1655" s="241"/>
      <c r="V1655" s="275" t="e">
        <f>IF(C1655="",NA(),MATCH($B1655&amp;$C1655,'Smelter Look-up'!$J:$J,0))</f>
        <v>#N/A</v>
      </c>
      <c r="W1655" s="276"/>
      <c r="X1655" s="276">
        <f t="shared" ca="1" si="226"/>
        <v>0</v>
      </c>
      <c r="Y1655" s="276"/>
      <c r="Z1655" s="276"/>
      <c r="AB1655" s="278" t="str">
        <f t="shared" si="227"/>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25"/>
        <v/>
      </c>
      <c r="T1656" s="225" t="str">
        <f ca="1">IF(B1656="","",IF(ISERROR(MATCH($J1656,SorP!$B$1:$B$6230,0)),"",INDIRECT("'SorP'!$A$"&amp;MATCH($J1656,SorP!$B$1:$B$6230,0))))</f>
        <v/>
      </c>
      <c r="U1656" s="241"/>
      <c r="V1656" s="275" t="e">
        <f>IF(C1656="",NA(),MATCH($B1656&amp;$C1656,'Smelter Look-up'!$J:$J,0))</f>
        <v>#N/A</v>
      </c>
      <c r="W1656" s="276"/>
      <c r="X1656" s="276">
        <f t="shared" ca="1" si="226"/>
        <v>0</v>
      </c>
      <c r="Y1656" s="276"/>
      <c r="Z1656" s="276"/>
      <c r="AB1656" s="278" t="str">
        <f t="shared" si="227"/>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25"/>
        <v/>
      </c>
      <c r="T1657" s="225" t="str">
        <f ca="1">IF(B1657="","",IF(ISERROR(MATCH($J1657,SorP!$B$1:$B$6230,0)),"",INDIRECT("'SorP'!$A$"&amp;MATCH($J1657,SorP!$B$1:$B$6230,0))))</f>
        <v/>
      </c>
      <c r="U1657" s="241"/>
      <c r="V1657" s="275" t="e">
        <f>IF(C1657="",NA(),MATCH($B1657&amp;$C1657,'Smelter Look-up'!$J:$J,0))</f>
        <v>#N/A</v>
      </c>
      <c r="W1657" s="276"/>
      <c r="X1657" s="276">
        <f t="shared" ca="1" si="226"/>
        <v>0</v>
      </c>
      <c r="Y1657" s="276"/>
      <c r="Z1657" s="276"/>
      <c r="AB1657" s="278" t="str">
        <f t="shared" si="227"/>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25"/>
        <v/>
      </c>
      <c r="T1658" s="225" t="str">
        <f ca="1">IF(B1658="","",IF(ISERROR(MATCH($J1658,SorP!$B$1:$B$6230,0)),"",INDIRECT("'SorP'!$A$"&amp;MATCH($J1658,SorP!$B$1:$B$6230,0))))</f>
        <v/>
      </c>
      <c r="U1658" s="241"/>
      <c r="V1658" s="275" t="e">
        <f>IF(C1658="",NA(),MATCH($B1658&amp;$C1658,'Smelter Look-up'!$J:$J,0))</f>
        <v>#N/A</v>
      </c>
      <c r="W1658" s="276"/>
      <c r="X1658" s="276">
        <f t="shared" ca="1" si="226"/>
        <v>0</v>
      </c>
      <c r="Y1658" s="276"/>
      <c r="Z1658" s="276"/>
      <c r="AB1658" s="278" t="str">
        <f t="shared" si="227"/>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28">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29">IF(AND(C1659="Smelter not listed",OR(LEN(D1659)=0,LEN(E1659)=0)),1,0)</f>
        <v>0</v>
      </c>
      <c r="Y1659" s="276"/>
      <c r="Z1659" s="276"/>
      <c r="AB1659" s="278" t="str">
        <f t="shared" ref="AB1659" si="230">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1">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2">IF(AND(C1660="Smelter not listed",OR(LEN(D1660)=0,LEN(E1660)=0)),1,0)</f>
        <v>0</v>
      </c>
      <c r="Y1660" s="276"/>
      <c r="Z1660" s="276"/>
      <c r="AB1660" s="278" t="str">
        <f t="shared" ref="AB1660:AB1691" si="233">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1"/>
        <v/>
      </c>
      <c r="T1661" s="225" t="str">
        <f ca="1">IF(B1661="","",IF(ISERROR(MATCH($J1661,SorP!$B$1:$B$6230,0)),"",INDIRECT("'SorP'!$A$"&amp;MATCH($J1661,SorP!$B$1:$B$6230,0))))</f>
        <v/>
      </c>
      <c r="U1661" s="241"/>
      <c r="V1661" s="275" t="e">
        <f>IF(C1661="",NA(),MATCH($B1661&amp;$C1661,'Smelter Look-up'!$J:$J,0))</f>
        <v>#N/A</v>
      </c>
      <c r="W1661" s="276"/>
      <c r="X1661" s="276">
        <f t="shared" ca="1" si="232"/>
        <v>0</v>
      </c>
      <c r="Y1661" s="276"/>
      <c r="Z1661" s="276"/>
      <c r="AB1661" s="278" t="str">
        <f t="shared" si="233"/>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1"/>
        <v/>
      </c>
      <c r="T1662" s="225" t="str">
        <f ca="1">IF(B1662="","",IF(ISERROR(MATCH($J1662,SorP!$B$1:$B$6230,0)),"",INDIRECT("'SorP'!$A$"&amp;MATCH($J1662,SorP!$B$1:$B$6230,0))))</f>
        <v/>
      </c>
      <c r="U1662" s="241"/>
      <c r="V1662" s="275" t="e">
        <f>IF(C1662="",NA(),MATCH($B1662&amp;$C1662,'Smelter Look-up'!$J:$J,0))</f>
        <v>#N/A</v>
      </c>
      <c r="W1662" s="276"/>
      <c r="X1662" s="276">
        <f t="shared" ca="1" si="232"/>
        <v>0</v>
      </c>
      <c r="Y1662" s="276"/>
      <c r="Z1662" s="276"/>
      <c r="AB1662" s="278" t="str">
        <f t="shared" si="233"/>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1"/>
        <v/>
      </c>
      <c r="T1663" s="225" t="str">
        <f ca="1">IF(B1663="","",IF(ISERROR(MATCH($J1663,SorP!$B$1:$B$6230,0)),"",INDIRECT("'SorP'!$A$"&amp;MATCH($J1663,SorP!$B$1:$B$6230,0))))</f>
        <v/>
      </c>
      <c r="U1663" s="241"/>
      <c r="V1663" s="275" t="e">
        <f>IF(C1663="",NA(),MATCH($B1663&amp;$C1663,'Smelter Look-up'!$J:$J,0))</f>
        <v>#N/A</v>
      </c>
      <c r="W1663" s="276"/>
      <c r="X1663" s="276">
        <f t="shared" ca="1" si="232"/>
        <v>0</v>
      </c>
      <c r="Y1663" s="276"/>
      <c r="Z1663" s="276"/>
      <c r="AB1663" s="278" t="str">
        <f t="shared" si="233"/>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1"/>
        <v/>
      </c>
      <c r="T1664" s="225" t="str">
        <f ca="1">IF(B1664="","",IF(ISERROR(MATCH($J1664,SorP!$B$1:$B$6230,0)),"",INDIRECT("'SorP'!$A$"&amp;MATCH($J1664,SorP!$B$1:$B$6230,0))))</f>
        <v/>
      </c>
      <c r="U1664" s="241"/>
      <c r="V1664" s="275" t="e">
        <f>IF(C1664="",NA(),MATCH($B1664&amp;$C1664,'Smelter Look-up'!$J:$J,0))</f>
        <v>#N/A</v>
      </c>
      <c r="W1664" s="276"/>
      <c r="X1664" s="276">
        <f t="shared" ca="1" si="232"/>
        <v>0</v>
      </c>
      <c r="Y1664" s="276"/>
      <c r="Z1664" s="276"/>
      <c r="AB1664" s="278" t="str">
        <f t="shared" si="233"/>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1"/>
        <v/>
      </c>
      <c r="T1665" s="225" t="str">
        <f ca="1">IF(B1665="","",IF(ISERROR(MATCH($J1665,SorP!$B$1:$B$6230,0)),"",INDIRECT("'SorP'!$A$"&amp;MATCH($J1665,SorP!$B$1:$B$6230,0))))</f>
        <v/>
      </c>
      <c r="U1665" s="241"/>
      <c r="V1665" s="275" t="e">
        <f>IF(C1665="",NA(),MATCH($B1665&amp;$C1665,'Smelter Look-up'!$J:$J,0))</f>
        <v>#N/A</v>
      </c>
      <c r="W1665" s="276"/>
      <c r="X1665" s="276">
        <f t="shared" ca="1" si="232"/>
        <v>0</v>
      </c>
      <c r="Y1665" s="276"/>
      <c r="Z1665" s="276"/>
      <c r="AB1665" s="278" t="str">
        <f t="shared" si="233"/>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1"/>
        <v/>
      </c>
      <c r="T1666" s="225" t="str">
        <f ca="1">IF(B1666="","",IF(ISERROR(MATCH($J1666,SorP!$B$1:$B$6230,0)),"",INDIRECT("'SorP'!$A$"&amp;MATCH($J1666,SorP!$B$1:$B$6230,0))))</f>
        <v/>
      </c>
      <c r="U1666" s="241"/>
      <c r="V1666" s="275" t="e">
        <f>IF(C1666="",NA(),MATCH($B1666&amp;$C1666,'Smelter Look-up'!$J:$J,0))</f>
        <v>#N/A</v>
      </c>
      <c r="W1666" s="276"/>
      <c r="X1666" s="276">
        <f t="shared" ca="1" si="232"/>
        <v>0</v>
      </c>
      <c r="Y1666" s="276"/>
      <c r="Z1666" s="276"/>
      <c r="AB1666" s="278" t="str">
        <f t="shared" si="233"/>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1"/>
        <v/>
      </c>
      <c r="T1667" s="225" t="str">
        <f ca="1">IF(B1667="","",IF(ISERROR(MATCH($J1667,SorP!$B$1:$B$6230,0)),"",INDIRECT("'SorP'!$A$"&amp;MATCH($J1667,SorP!$B$1:$B$6230,0))))</f>
        <v/>
      </c>
      <c r="U1667" s="241"/>
      <c r="V1667" s="275" t="e">
        <f>IF(C1667="",NA(),MATCH($B1667&amp;$C1667,'Smelter Look-up'!$J:$J,0))</f>
        <v>#N/A</v>
      </c>
      <c r="W1667" s="276"/>
      <c r="X1667" s="276">
        <f t="shared" ca="1" si="232"/>
        <v>0</v>
      </c>
      <c r="Y1667" s="276"/>
      <c r="Z1667" s="276"/>
      <c r="AB1667" s="278" t="str">
        <f t="shared" si="233"/>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1"/>
        <v/>
      </c>
      <c r="T1668" s="225" t="str">
        <f ca="1">IF(B1668="","",IF(ISERROR(MATCH($J1668,SorP!$B$1:$B$6230,0)),"",INDIRECT("'SorP'!$A$"&amp;MATCH($J1668,SorP!$B$1:$B$6230,0))))</f>
        <v/>
      </c>
      <c r="U1668" s="241"/>
      <c r="V1668" s="275" t="e">
        <f>IF(C1668="",NA(),MATCH($B1668&amp;$C1668,'Smelter Look-up'!$J:$J,0))</f>
        <v>#N/A</v>
      </c>
      <c r="W1668" s="276"/>
      <c r="X1668" s="276">
        <f t="shared" ca="1" si="232"/>
        <v>0</v>
      </c>
      <c r="Y1668" s="276"/>
      <c r="Z1668" s="276"/>
      <c r="AB1668" s="278" t="str">
        <f t="shared" si="233"/>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1"/>
        <v/>
      </c>
      <c r="T1669" s="225" t="str">
        <f ca="1">IF(B1669="","",IF(ISERROR(MATCH($J1669,SorP!$B$1:$B$6230,0)),"",INDIRECT("'SorP'!$A$"&amp;MATCH($J1669,SorP!$B$1:$B$6230,0))))</f>
        <v/>
      </c>
      <c r="U1669" s="241"/>
      <c r="V1669" s="275" t="e">
        <f>IF(C1669="",NA(),MATCH($B1669&amp;$C1669,'Smelter Look-up'!$J:$J,0))</f>
        <v>#N/A</v>
      </c>
      <c r="W1669" s="276"/>
      <c r="X1669" s="276">
        <f t="shared" ca="1" si="232"/>
        <v>0</v>
      </c>
      <c r="Y1669" s="276"/>
      <c r="Z1669" s="276"/>
      <c r="AB1669" s="278" t="str">
        <f t="shared" si="233"/>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1"/>
        <v/>
      </c>
      <c r="T1670" s="225" t="str">
        <f ca="1">IF(B1670="","",IF(ISERROR(MATCH($J1670,SorP!$B$1:$B$6230,0)),"",INDIRECT("'SorP'!$A$"&amp;MATCH($J1670,SorP!$B$1:$B$6230,0))))</f>
        <v/>
      </c>
      <c r="U1670" s="241"/>
      <c r="V1670" s="275" t="e">
        <f>IF(C1670="",NA(),MATCH($B1670&amp;$C1670,'Smelter Look-up'!$J:$J,0))</f>
        <v>#N/A</v>
      </c>
      <c r="W1670" s="276"/>
      <c r="X1670" s="276">
        <f t="shared" ca="1" si="232"/>
        <v>0</v>
      </c>
      <c r="Y1670" s="276"/>
      <c r="Z1670" s="276"/>
      <c r="AB1670" s="278" t="str">
        <f t="shared" si="233"/>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1"/>
        <v/>
      </c>
      <c r="T1671" s="225" t="str">
        <f ca="1">IF(B1671="","",IF(ISERROR(MATCH($J1671,SorP!$B$1:$B$6230,0)),"",INDIRECT("'SorP'!$A$"&amp;MATCH($J1671,SorP!$B$1:$B$6230,0))))</f>
        <v/>
      </c>
      <c r="U1671" s="241"/>
      <c r="V1671" s="275" t="e">
        <f>IF(C1671="",NA(),MATCH($B1671&amp;$C1671,'Smelter Look-up'!$J:$J,0))</f>
        <v>#N/A</v>
      </c>
      <c r="W1671" s="276"/>
      <c r="X1671" s="276">
        <f t="shared" ca="1" si="232"/>
        <v>0</v>
      </c>
      <c r="Y1671" s="276"/>
      <c r="Z1671" s="276"/>
      <c r="AB1671" s="278" t="str">
        <f t="shared" si="233"/>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1"/>
        <v/>
      </c>
      <c r="T1672" s="225" t="str">
        <f ca="1">IF(B1672="","",IF(ISERROR(MATCH($J1672,SorP!$B$1:$B$6230,0)),"",INDIRECT("'SorP'!$A$"&amp;MATCH($J1672,SorP!$B$1:$B$6230,0))))</f>
        <v/>
      </c>
      <c r="U1672" s="241"/>
      <c r="V1672" s="275" t="e">
        <f>IF(C1672="",NA(),MATCH($B1672&amp;$C1672,'Smelter Look-up'!$J:$J,0))</f>
        <v>#N/A</v>
      </c>
      <c r="W1672" s="276"/>
      <c r="X1672" s="276">
        <f t="shared" ca="1" si="232"/>
        <v>0</v>
      </c>
      <c r="Y1672" s="276"/>
      <c r="Z1672" s="276"/>
      <c r="AB1672" s="278" t="str">
        <f t="shared" si="233"/>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1"/>
        <v/>
      </c>
      <c r="T1673" s="225" t="str">
        <f ca="1">IF(B1673="","",IF(ISERROR(MATCH($J1673,SorP!$B$1:$B$6230,0)),"",INDIRECT("'SorP'!$A$"&amp;MATCH($J1673,SorP!$B$1:$B$6230,0))))</f>
        <v/>
      </c>
      <c r="U1673" s="241"/>
      <c r="V1673" s="275" t="e">
        <f>IF(C1673="",NA(),MATCH($B1673&amp;$C1673,'Smelter Look-up'!$J:$J,0))</f>
        <v>#N/A</v>
      </c>
      <c r="W1673" s="276"/>
      <c r="X1673" s="276">
        <f t="shared" ca="1" si="232"/>
        <v>0</v>
      </c>
      <c r="Y1673" s="276"/>
      <c r="Z1673" s="276"/>
      <c r="AB1673" s="278" t="str">
        <f t="shared" si="233"/>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1"/>
        <v/>
      </c>
      <c r="T1674" s="225" t="str">
        <f ca="1">IF(B1674="","",IF(ISERROR(MATCH($J1674,SorP!$B$1:$B$6230,0)),"",INDIRECT("'SorP'!$A$"&amp;MATCH($J1674,SorP!$B$1:$B$6230,0))))</f>
        <v/>
      </c>
      <c r="U1674" s="241"/>
      <c r="V1674" s="275" t="e">
        <f>IF(C1674="",NA(),MATCH($B1674&amp;$C1674,'Smelter Look-up'!$J:$J,0))</f>
        <v>#N/A</v>
      </c>
      <c r="W1674" s="276"/>
      <c r="X1674" s="276">
        <f t="shared" ca="1" si="232"/>
        <v>0</v>
      </c>
      <c r="Y1674" s="276"/>
      <c r="Z1674" s="276"/>
      <c r="AB1674" s="278" t="str">
        <f t="shared" si="233"/>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1"/>
        <v/>
      </c>
      <c r="T1675" s="225" t="str">
        <f ca="1">IF(B1675="","",IF(ISERROR(MATCH($J1675,SorP!$B$1:$B$6230,0)),"",INDIRECT("'SorP'!$A$"&amp;MATCH($J1675,SorP!$B$1:$B$6230,0))))</f>
        <v/>
      </c>
      <c r="U1675" s="241"/>
      <c r="V1675" s="275" t="e">
        <f>IF(C1675="",NA(),MATCH($B1675&amp;$C1675,'Smelter Look-up'!$J:$J,0))</f>
        <v>#N/A</v>
      </c>
      <c r="W1675" s="276"/>
      <c r="X1675" s="276">
        <f t="shared" ca="1" si="232"/>
        <v>0</v>
      </c>
      <c r="Y1675" s="276"/>
      <c r="Z1675" s="276"/>
      <c r="AB1675" s="278" t="str">
        <f t="shared" si="233"/>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1"/>
        <v/>
      </c>
      <c r="T1676" s="225" t="str">
        <f ca="1">IF(B1676="","",IF(ISERROR(MATCH($J1676,SorP!$B$1:$B$6230,0)),"",INDIRECT("'SorP'!$A$"&amp;MATCH($J1676,SorP!$B$1:$B$6230,0))))</f>
        <v/>
      </c>
      <c r="U1676" s="241"/>
      <c r="V1676" s="275" t="e">
        <f>IF(C1676="",NA(),MATCH($B1676&amp;$C1676,'Smelter Look-up'!$J:$J,0))</f>
        <v>#N/A</v>
      </c>
      <c r="W1676" s="276"/>
      <c r="X1676" s="276">
        <f t="shared" ca="1" si="232"/>
        <v>0</v>
      </c>
      <c r="Y1676" s="276"/>
      <c r="Z1676" s="276"/>
      <c r="AB1676" s="278" t="str">
        <f t="shared" si="233"/>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1"/>
        <v/>
      </c>
      <c r="T1677" s="225" t="str">
        <f ca="1">IF(B1677="","",IF(ISERROR(MATCH($J1677,SorP!$B$1:$B$6230,0)),"",INDIRECT("'SorP'!$A$"&amp;MATCH($J1677,SorP!$B$1:$B$6230,0))))</f>
        <v/>
      </c>
      <c r="U1677" s="241"/>
      <c r="V1677" s="275" t="e">
        <f>IF(C1677="",NA(),MATCH($B1677&amp;$C1677,'Smelter Look-up'!$J:$J,0))</f>
        <v>#N/A</v>
      </c>
      <c r="W1677" s="276"/>
      <c r="X1677" s="276">
        <f t="shared" ca="1" si="232"/>
        <v>0</v>
      </c>
      <c r="Y1677" s="276"/>
      <c r="Z1677" s="276"/>
      <c r="AB1677" s="278" t="str">
        <f t="shared" si="233"/>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1"/>
        <v/>
      </c>
      <c r="T1678" s="225" t="str">
        <f ca="1">IF(B1678="","",IF(ISERROR(MATCH($J1678,SorP!$B$1:$B$6230,0)),"",INDIRECT("'SorP'!$A$"&amp;MATCH($J1678,SorP!$B$1:$B$6230,0))))</f>
        <v/>
      </c>
      <c r="U1678" s="241"/>
      <c r="V1678" s="275" t="e">
        <f>IF(C1678="",NA(),MATCH($B1678&amp;$C1678,'Smelter Look-up'!$J:$J,0))</f>
        <v>#N/A</v>
      </c>
      <c r="W1678" s="276"/>
      <c r="X1678" s="276">
        <f t="shared" ca="1" si="232"/>
        <v>0</v>
      </c>
      <c r="Y1678" s="276"/>
      <c r="Z1678" s="276"/>
      <c r="AB1678" s="278" t="str">
        <f t="shared" si="233"/>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1"/>
        <v/>
      </c>
      <c r="T1679" s="225" t="str">
        <f ca="1">IF(B1679="","",IF(ISERROR(MATCH($J1679,SorP!$B$1:$B$6230,0)),"",INDIRECT("'SorP'!$A$"&amp;MATCH($J1679,SorP!$B$1:$B$6230,0))))</f>
        <v/>
      </c>
      <c r="U1679" s="241"/>
      <c r="V1679" s="275" t="e">
        <f>IF(C1679="",NA(),MATCH($B1679&amp;$C1679,'Smelter Look-up'!$J:$J,0))</f>
        <v>#N/A</v>
      </c>
      <c r="W1679" s="276"/>
      <c r="X1679" s="276">
        <f t="shared" ca="1" si="232"/>
        <v>0</v>
      </c>
      <c r="Y1679" s="276"/>
      <c r="Z1679" s="276"/>
      <c r="AB1679" s="278" t="str">
        <f t="shared" si="233"/>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1"/>
        <v/>
      </c>
      <c r="T1680" s="225" t="str">
        <f ca="1">IF(B1680="","",IF(ISERROR(MATCH($J1680,SorP!$B$1:$B$6230,0)),"",INDIRECT("'SorP'!$A$"&amp;MATCH($J1680,SorP!$B$1:$B$6230,0))))</f>
        <v/>
      </c>
      <c r="U1680" s="241"/>
      <c r="V1680" s="275" t="e">
        <f>IF(C1680="",NA(),MATCH($B1680&amp;$C1680,'Smelter Look-up'!$J:$J,0))</f>
        <v>#N/A</v>
      </c>
      <c r="W1680" s="276"/>
      <c r="X1680" s="276">
        <f t="shared" ca="1" si="232"/>
        <v>0</v>
      </c>
      <c r="Y1680" s="276"/>
      <c r="Z1680" s="276"/>
      <c r="AB1680" s="278" t="str">
        <f t="shared" si="233"/>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1"/>
        <v/>
      </c>
      <c r="T1681" s="225" t="str">
        <f ca="1">IF(B1681="","",IF(ISERROR(MATCH($J1681,SorP!$B$1:$B$6230,0)),"",INDIRECT("'SorP'!$A$"&amp;MATCH($J1681,SorP!$B$1:$B$6230,0))))</f>
        <v/>
      </c>
      <c r="U1681" s="241"/>
      <c r="V1681" s="275" t="e">
        <f>IF(C1681="",NA(),MATCH($B1681&amp;$C1681,'Smelter Look-up'!$J:$J,0))</f>
        <v>#N/A</v>
      </c>
      <c r="W1681" s="276"/>
      <c r="X1681" s="276">
        <f t="shared" ca="1" si="232"/>
        <v>0</v>
      </c>
      <c r="Y1681" s="276"/>
      <c r="Z1681" s="276"/>
      <c r="AB1681" s="278" t="str">
        <f t="shared" si="233"/>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1"/>
        <v/>
      </c>
      <c r="T1682" s="225" t="str">
        <f ca="1">IF(B1682="","",IF(ISERROR(MATCH($J1682,SorP!$B$1:$B$6230,0)),"",INDIRECT("'SorP'!$A$"&amp;MATCH($J1682,SorP!$B$1:$B$6230,0))))</f>
        <v/>
      </c>
      <c r="U1682" s="241"/>
      <c r="V1682" s="275" t="e">
        <f>IF(C1682="",NA(),MATCH($B1682&amp;$C1682,'Smelter Look-up'!$J:$J,0))</f>
        <v>#N/A</v>
      </c>
      <c r="W1682" s="276"/>
      <c r="X1682" s="276">
        <f t="shared" ca="1" si="232"/>
        <v>0</v>
      </c>
      <c r="Y1682" s="276"/>
      <c r="Z1682" s="276"/>
      <c r="AB1682" s="278" t="str">
        <f t="shared" si="233"/>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1"/>
        <v/>
      </c>
      <c r="T1683" s="225" t="str">
        <f ca="1">IF(B1683="","",IF(ISERROR(MATCH($J1683,SorP!$B$1:$B$6230,0)),"",INDIRECT("'SorP'!$A$"&amp;MATCH($J1683,SorP!$B$1:$B$6230,0))))</f>
        <v/>
      </c>
      <c r="U1683" s="241"/>
      <c r="V1683" s="275" t="e">
        <f>IF(C1683="",NA(),MATCH($B1683&amp;$C1683,'Smelter Look-up'!$J:$J,0))</f>
        <v>#N/A</v>
      </c>
      <c r="W1683" s="276"/>
      <c r="X1683" s="276">
        <f t="shared" ca="1" si="232"/>
        <v>0</v>
      </c>
      <c r="Y1683" s="276"/>
      <c r="Z1683" s="276"/>
      <c r="AB1683" s="278" t="str">
        <f t="shared" si="233"/>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1"/>
        <v/>
      </c>
      <c r="T1684" s="225" t="str">
        <f ca="1">IF(B1684="","",IF(ISERROR(MATCH($J1684,SorP!$B$1:$B$6230,0)),"",INDIRECT("'SorP'!$A$"&amp;MATCH($J1684,SorP!$B$1:$B$6230,0))))</f>
        <v/>
      </c>
      <c r="U1684" s="241"/>
      <c r="V1684" s="275" t="e">
        <f>IF(C1684="",NA(),MATCH($B1684&amp;$C1684,'Smelter Look-up'!$J:$J,0))</f>
        <v>#N/A</v>
      </c>
      <c r="W1684" s="276"/>
      <c r="X1684" s="276">
        <f t="shared" ca="1" si="232"/>
        <v>0</v>
      </c>
      <c r="Y1684" s="276"/>
      <c r="Z1684" s="276"/>
      <c r="AB1684" s="278" t="str">
        <f t="shared" si="233"/>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1"/>
        <v/>
      </c>
      <c r="T1685" s="225" t="str">
        <f ca="1">IF(B1685="","",IF(ISERROR(MATCH($J1685,SorP!$B$1:$B$6230,0)),"",INDIRECT("'SorP'!$A$"&amp;MATCH($J1685,SorP!$B$1:$B$6230,0))))</f>
        <v/>
      </c>
      <c r="U1685" s="241"/>
      <c r="V1685" s="275" t="e">
        <f>IF(C1685="",NA(),MATCH($B1685&amp;$C1685,'Smelter Look-up'!$J:$J,0))</f>
        <v>#N/A</v>
      </c>
      <c r="W1685" s="276"/>
      <c r="X1685" s="276">
        <f t="shared" ca="1" si="232"/>
        <v>0</v>
      </c>
      <c r="Y1685" s="276"/>
      <c r="Z1685" s="276"/>
      <c r="AB1685" s="278" t="str">
        <f t="shared" si="233"/>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1"/>
        <v/>
      </c>
      <c r="T1686" s="225" t="str">
        <f ca="1">IF(B1686="","",IF(ISERROR(MATCH($J1686,SorP!$B$1:$B$6230,0)),"",INDIRECT("'SorP'!$A$"&amp;MATCH($J1686,SorP!$B$1:$B$6230,0))))</f>
        <v/>
      </c>
      <c r="U1686" s="241"/>
      <c r="V1686" s="275" t="e">
        <f>IF(C1686="",NA(),MATCH($B1686&amp;$C1686,'Smelter Look-up'!$J:$J,0))</f>
        <v>#N/A</v>
      </c>
      <c r="W1686" s="276"/>
      <c r="X1686" s="276">
        <f t="shared" ca="1" si="232"/>
        <v>0</v>
      </c>
      <c r="Y1686" s="276"/>
      <c r="Z1686" s="276"/>
      <c r="AB1686" s="278" t="str">
        <f t="shared" si="233"/>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1"/>
        <v/>
      </c>
      <c r="T1687" s="225" t="str">
        <f ca="1">IF(B1687="","",IF(ISERROR(MATCH($J1687,SorP!$B$1:$B$6230,0)),"",INDIRECT("'SorP'!$A$"&amp;MATCH($J1687,SorP!$B$1:$B$6230,0))))</f>
        <v/>
      </c>
      <c r="U1687" s="241"/>
      <c r="V1687" s="275" t="e">
        <f>IF(C1687="",NA(),MATCH($B1687&amp;$C1687,'Smelter Look-up'!$J:$J,0))</f>
        <v>#N/A</v>
      </c>
      <c r="W1687" s="276"/>
      <c r="X1687" s="276">
        <f t="shared" ca="1" si="232"/>
        <v>0</v>
      </c>
      <c r="Y1687" s="276"/>
      <c r="Z1687" s="276"/>
      <c r="AB1687" s="278" t="str">
        <f t="shared" si="233"/>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1"/>
        <v/>
      </c>
      <c r="T1688" s="225" t="str">
        <f ca="1">IF(B1688="","",IF(ISERROR(MATCH($J1688,SorP!$B$1:$B$6230,0)),"",INDIRECT("'SorP'!$A$"&amp;MATCH($J1688,SorP!$B$1:$B$6230,0))))</f>
        <v/>
      </c>
      <c r="U1688" s="241"/>
      <c r="V1688" s="275" t="e">
        <f>IF(C1688="",NA(),MATCH($B1688&amp;$C1688,'Smelter Look-up'!$J:$J,0))</f>
        <v>#N/A</v>
      </c>
      <c r="W1688" s="276"/>
      <c r="X1688" s="276">
        <f t="shared" ca="1" si="232"/>
        <v>0</v>
      </c>
      <c r="Y1688" s="276"/>
      <c r="Z1688" s="276"/>
      <c r="AB1688" s="278" t="str">
        <f t="shared" si="233"/>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1"/>
        <v/>
      </c>
      <c r="T1689" s="225" t="str">
        <f ca="1">IF(B1689="","",IF(ISERROR(MATCH($J1689,SorP!$B$1:$B$6230,0)),"",INDIRECT("'SorP'!$A$"&amp;MATCH($J1689,SorP!$B$1:$B$6230,0))))</f>
        <v/>
      </c>
      <c r="U1689" s="241"/>
      <c r="V1689" s="275" t="e">
        <f>IF(C1689="",NA(),MATCH($B1689&amp;$C1689,'Smelter Look-up'!$J:$J,0))</f>
        <v>#N/A</v>
      </c>
      <c r="W1689" s="276"/>
      <c r="X1689" s="276">
        <f t="shared" ca="1" si="232"/>
        <v>0</v>
      </c>
      <c r="Y1689" s="276"/>
      <c r="Z1689" s="276"/>
      <c r="AB1689" s="278" t="str">
        <f t="shared" si="233"/>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1"/>
        <v/>
      </c>
      <c r="T1690" s="225" t="str">
        <f ca="1">IF(B1690="","",IF(ISERROR(MATCH($J1690,SorP!$B$1:$B$6230,0)),"",INDIRECT("'SorP'!$A$"&amp;MATCH($J1690,SorP!$B$1:$B$6230,0))))</f>
        <v/>
      </c>
      <c r="U1690" s="241"/>
      <c r="V1690" s="275" t="e">
        <f>IF(C1690="",NA(),MATCH($B1690&amp;$C1690,'Smelter Look-up'!$J:$J,0))</f>
        <v>#N/A</v>
      </c>
      <c r="W1690" s="276"/>
      <c r="X1690" s="276">
        <f t="shared" ca="1" si="232"/>
        <v>0</v>
      </c>
      <c r="Y1690" s="276"/>
      <c r="Z1690" s="276"/>
      <c r="AB1690" s="278" t="str">
        <f t="shared" si="233"/>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1"/>
        <v/>
      </c>
      <c r="T1691" s="225" t="str">
        <f ca="1">IF(B1691="","",IF(ISERROR(MATCH($J1691,SorP!$B$1:$B$6230,0)),"",INDIRECT("'SorP'!$A$"&amp;MATCH($J1691,SorP!$B$1:$B$6230,0))))</f>
        <v/>
      </c>
      <c r="U1691" s="241"/>
      <c r="V1691" s="275" t="e">
        <f>IF(C1691="",NA(),MATCH($B1691&amp;$C1691,'Smelter Look-up'!$J:$J,0))</f>
        <v>#N/A</v>
      </c>
      <c r="W1691" s="276"/>
      <c r="X1691" s="276">
        <f t="shared" ca="1" si="232"/>
        <v>0</v>
      </c>
      <c r="Y1691" s="276"/>
      <c r="Z1691" s="276"/>
      <c r="AB1691" s="278" t="str">
        <f t="shared" si="233"/>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34">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35">IF(AND(C1692="Smelter not listed",OR(LEN(D1692)=0,LEN(E1692)=0)),1,0)</f>
        <v>0</v>
      </c>
      <c r="Y1692" s="276"/>
      <c r="Z1692" s="276"/>
      <c r="AB1692" s="278" t="str">
        <f t="shared" ref="AB1692:AB1722" si="236">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34"/>
        <v/>
      </c>
      <c r="T1693" s="225" t="str">
        <f ca="1">IF(B1693="","",IF(ISERROR(MATCH($J1693,SorP!$B$1:$B$6230,0)),"",INDIRECT("'SorP'!$A$"&amp;MATCH($J1693,SorP!$B$1:$B$6230,0))))</f>
        <v/>
      </c>
      <c r="U1693" s="241"/>
      <c r="V1693" s="275" t="e">
        <f>IF(C1693="",NA(),MATCH($B1693&amp;$C1693,'Smelter Look-up'!$J:$J,0))</f>
        <v>#N/A</v>
      </c>
      <c r="W1693" s="276"/>
      <c r="X1693" s="276">
        <f t="shared" ca="1" si="235"/>
        <v>0</v>
      </c>
      <c r="Y1693" s="276"/>
      <c r="Z1693" s="276"/>
      <c r="AB1693" s="278" t="str">
        <f t="shared" si="236"/>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34"/>
        <v/>
      </c>
      <c r="T1694" s="225" t="str">
        <f ca="1">IF(B1694="","",IF(ISERROR(MATCH($J1694,SorP!$B$1:$B$6230,0)),"",INDIRECT("'SorP'!$A$"&amp;MATCH($J1694,SorP!$B$1:$B$6230,0))))</f>
        <v/>
      </c>
      <c r="U1694" s="241"/>
      <c r="V1694" s="275" t="e">
        <f>IF(C1694="",NA(),MATCH($B1694&amp;$C1694,'Smelter Look-up'!$J:$J,0))</f>
        <v>#N/A</v>
      </c>
      <c r="W1694" s="276"/>
      <c r="X1694" s="276">
        <f t="shared" ca="1" si="235"/>
        <v>0</v>
      </c>
      <c r="Y1694" s="276"/>
      <c r="Z1694" s="276"/>
      <c r="AB1694" s="278" t="str">
        <f t="shared" si="236"/>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34"/>
        <v/>
      </c>
      <c r="T1695" s="225" t="str">
        <f ca="1">IF(B1695="","",IF(ISERROR(MATCH($J1695,SorP!$B$1:$B$6230,0)),"",INDIRECT("'SorP'!$A$"&amp;MATCH($J1695,SorP!$B$1:$B$6230,0))))</f>
        <v/>
      </c>
      <c r="U1695" s="241"/>
      <c r="V1695" s="275" t="e">
        <f>IF(C1695="",NA(),MATCH($B1695&amp;$C1695,'Smelter Look-up'!$J:$J,0))</f>
        <v>#N/A</v>
      </c>
      <c r="W1695" s="276"/>
      <c r="X1695" s="276">
        <f t="shared" ca="1" si="235"/>
        <v>0</v>
      </c>
      <c r="Y1695" s="276"/>
      <c r="Z1695" s="276"/>
      <c r="AB1695" s="278" t="str">
        <f t="shared" si="236"/>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34"/>
        <v/>
      </c>
      <c r="T1696" s="225" t="str">
        <f ca="1">IF(B1696="","",IF(ISERROR(MATCH($J1696,SorP!$B$1:$B$6230,0)),"",INDIRECT("'SorP'!$A$"&amp;MATCH($J1696,SorP!$B$1:$B$6230,0))))</f>
        <v/>
      </c>
      <c r="U1696" s="241"/>
      <c r="V1696" s="275" t="e">
        <f>IF(C1696="",NA(),MATCH($B1696&amp;$C1696,'Smelter Look-up'!$J:$J,0))</f>
        <v>#N/A</v>
      </c>
      <c r="W1696" s="276"/>
      <c r="X1696" s="276">
        <f t="shared" ca="1" si="235"/>
        <v>0</v>
      </c>
      <c r="Y1696" s="276"/>
      <c r="Z1696" s="276"/>
      <c r="AB1696" s="278" t="str">
        <f t="shared" si="236"/>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34"/>
        <v/>
      </c>
      <c r="T1697" s="225" t="str">
        <f ca="1">IF(B1697="","",IF(ISERROR(MATCH($J1697,SorP!$B$1:$B$6230,0)),"",INDIRECT("'SorP'!$A$"&amp;MATCH($J1697,SorP!$B$1:$B$6230,0))))</f>
        <v/>
      </c>
      <c r="U1697" s="241"/>
      <c r="V1697" s="275" t="e">
        <f>IF(C1697="",NA(),MATCH($B1697&amp;$C1697,'Smelter Look-up'!$J:$J,0))</f>
        <v>#N/A</v>
      </c>
      <c r="W1697" s="276"/>
      <c r="X1697" s="276">
        <f t="shared" ca="1" si="235"/>
        <v>0</v>
      </c>
      <c r="Y1697" s="276"/>
      <c r="Z1697" s="276"/>
      <c r="AB1697" s="278" t="str">
        <f t="shared" si="236"/>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34"/>
        <v/>
      </c>
      <c r="T1698" s="225" t="str">
        <f ca="1">IF(B1698="","",IF(ISERROR(MATCH($J1698,SorP!$B$1:$B$6230,0)),"",INDIRECT("'SorP'!$A$"&amp;MATCH($J1698,SorP!$B$1:$B$6230,0))))</f>
        <v/>
      </c>
      <c r="U1698" s="241"/>
      <c r="V1698" s="275" t="e">
        <f>IF(C1698="",NA(),MATCH($B1698&amp;$C1698,'Smelter Look-up'!$J:$J,0))</f>
        <v>#N/A</v>
      </c>
      <c r="W1698" s="276"/>
      <c r="X1698" s="276">
        <f t="shared" ca="1" si="235"/>
        <v>0</v>
      </c>
      <c r="Y1698" s="276"/>
      <c r="Z1698" s="276"/>
      <c r="AB1698" s="278" t="str">
        <f t="shared" si="236"/>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34"/>
        <v/>
      </c>
      <c r="T1699" s="225" t="str">
        <f ca="1">IF(B1699="","",IF(ISERROR(MATCH($J1699,SorP!$B$1:$B$6230,0)),"",INDIRECT("'SorP'!$A$"&amp;MATCH($J1699,SorP!$B$1:$B$6230,0))))</f>
        <v/>
      </c>
      <c r="U1699" s="241"/>
      <c r="V1699" s="275" t="e">
        <f>IF(C1699="",NA(),MATCH($B1699&amp;$C1699,'Smelter Look-up'!$J:$J,0))</f>
        <v>#N/A</v>
      </c>
      <c r="W1699" s="276"/>
      <c r="X1699" s="276">
        <f t="shared" ca="1" si="235"/>
        <v>0</v>
      </c>
      <c r="Y1699" s="276"/>
      <c r="Z1699" s="276"/>
      <c r="AB1699" s="278" t="str">
        <f t="shared" si="236"/>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34"/>
        <v/>
      </c>
      <c r="T1700" s="225" t="str">
        <f ca="1">IF(B1700="","",IF(ISERROR(MATCH($J1700,SorP!$B$1:$B$6230,0)),"",INDIRECT("'SorP'!$A$"&amp;MATCH($J1700,SorP!$B$1:$B$6230,0))))</f>
        <v/>
      </c>
      <c r="U1700" s="241"/>
      <c r="V1700" s="275" t="e">
        <f>IF(C1700="",NA(),MATCH($B1700&amp;$C1700,'Smelter Look-up'!$J:$J,0))</f>
        <v>#N/A</v>
      </c>
      <c r="W1700" s="276"/>
      <c r="X1700" s="276">
        <f t="shared" ca="1" si="235"/>
        <v>0</v>
      </c>
      <c r="Y1700" s="276"/>
      <c r="Z1700" s="276"/>
      <c r="AB1700" s="278" t="str">
        <f t="shared" si="236"/>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34"/>
        <v/>
      </c>
      <c r="T1701" s="225" t="str">
        <f ca="1">IF(B1701="","",IF(ISERROR(MATCH($J1701,SorP!$B$1:$B$6230,0)),"",INDIRECT("'SorP'!$A$"&amp;MATCH($J1701,SorP!$B$1:$B$6230,0))))</f>
        <v/>
      </c>
      <c r="U1701" s="241"/>
      <c r="V1701" s="275" t="e">
        <f>IF(C1701="",NA(),MATCH($B1701&amp;$C1701,'Smelter Look-up'!$J:$J,0))</f>
        <v>#N/A</v>
      </c>
      <c r="W1701" s="276"/>
      <c r="X1701" s="276">
        <f t="shared" ca="1" si="235"/>
        <v>0</v>
      </c>
      <c r="Y1701" s="276"/>
      <c r="Z1701" s="276"/>
      <c r="AB1701" s="278" t="str">
        <f t="shared" si="236"/>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34"/>
        <v/>
      </c>
      <c r="T1702" s="225" t="str">
        <f ca="1">IF(B1702="","",IF(ISERROR(MATCH($J1702,SorP!$B$1:$B$6230,0)),"",INDIRECT("'SorP'!$A$"&amp;MATCH($J1702,SorP!$B$1:$B$6230,0))))</f>
        <v/>
      </c>
      <c r="U1702" s="241"/>
      <c r="V1702" s="275" t="e">
        <f>IF(C1702="",NA(),MATCH($B1702&amp;$C1702,'Smelter Look-up'!$J:$J,0))</f>
        <v>#N/A</v>
      </c>
      <c r="W1702" s="276"/>
      <c r="X1702" s="276">
        <f t="shared" ca="1" si="235"/>
        <v>0</v>
      </c>
      <c r="Y1702" s="276"/>
      <c r="Z1702" s="276"/>
      <c r="AB1702" s="278" t="str">
        <f t="shared" si="236"/>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34"/>
        <v/>
      </c>
      <c r="T1703" s="225" t="str">
        <f ca="1">IF(B1703="","",IF(ISERROR(MATCH($J1703,SorP!$B$1:$B$6230,0)),"",INDIRECT("'SorP'!$A$"&amp;MATCH($J1703,SorP!$B$1:$B$6230,0))))</f>
        <v/>
      </c>
      <c r="U1703" s="241"/>
      <c r="V1703" s="275" t="e">
        <f>IF(C1703="",NA(),MATCH($B1703&amp;$C1703,'Smelter Look-up'!$J:$J,0))</f>
        <v>#N/A</v>
      </c>
      <c r="W1703" s="276"/>
      <c r="X1703" s="276">
        <f t="shared" ca="1" si="235"/>
        <v>0</v>
      </c>
      <c r="Y1703" s="276"/>
      <c r="Z1703" s="276"/>
      <c r="AB1703" s="278" t="str">
        <f t="shared" si="236"/>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34"/>
        <v/>
      </c>
      <c r="T1704" s="225" t="str">
        <f ca="1">IF(B1704="","",IF(ISERROR(MATCH($J1704,SorP!$B$1:$B$6230,0)),"",INDIRECT("'SorP'!$A$"&amp;MATCH($J1704,SorP!$B$1:$B$6230,0))))</f>
        <v/>
      </c>
      <c r="U1704" s="241"/>
      <c r="V1704" s="275" t="e">
        <f>IF(C1704="",NA(),MATCH($B1704&amp;$C1704,'Smelter Look-up'!$J:$J,0))</f>
        <v>#N/A</v>
      </c>
      <c r="W1704" s="276"/>
      <c r="X1704" s="276">
        <f t="shared" ca="1" si="235"/>
        <v>0</v>
      </c>
      <c r="Y1704" s="276"/>
      <c r="Z1704" s="276"/>
      <c r="AB1704" s="278" t="str">
        <f t="shared" si="236"/>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34"/>
        <v/>
      </c>
      <c r="T1705" s="225" t="str">
        <f ca="1">IF(B1705="","",IF(ISERROR(MATCH($J1705,SorP!$B$1:$B$6230,0)),"",INDIRECT("'SorP'!$A$"&amp;MATCH($J1705,SorP!$B$1:$B$6230,0))))</f>
        <v/>
      </c>
      <c r="U1705" s="241"/>
      <c r="V1705" s="275" t="e">
        <f>IF(C1705="",NA(),MATCH($B1705&amp;$C1705,'Smelter Look-up'!$J:$J,0))</f>
        <v>#N/A</v>
      </c>
      <c r="W1705" s="276"/>
      <c r="X1705" s="276">
        <f t="shared" ca="1" si="235"/>
        <v>0</v>
      </c>
      <c r="Y1705" s="276"/>
      <c r="Z1705" s="276"/>
      <c r="AB1705" s="278" t="str">
        <f t="shared" si="236"/>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34"/>
        <v/>
      </c>
      <c r="T1706" s="225" t="str">
        <f ca="1">IF(B1706="","",IF(ISERROR(MATCH($J1706,SorP!$B$1:$B$6230,0)),"",INDIRECT("'SorP'!$A$"&amp;MATCH($J1706,SorP!$B$1:$B$6230,0))))</f>
        <v/>
      </c>
      <c r="U1706" s="241"/>
      <c r="V1706" s="275" t="e">
        <f>IF(C1706="",NA(),MATCH($B1706&amp;$C1706,'Smelter Look-up'!$J:$J,0))</f>
        <v>#N/A</v>
      </c>
      <c r="W1706" s="276"/>
      <c r="X1706" s="276">
        <f t="shared" ca="1" si="235"/>
        <v>0</v>
      </c>
      <c r="Y1706" s="276"/>
      <c r="Z1706" s="276"/>
      <c r="AB1706" s="278" t="str">
        <f t="shared" si="236"/>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34"/>
        <v/>
      </c>
      <c r="T1707" s="225" t="str">
        <f ca="1">IF(B1707="","",IF(ISERROR(MATCH($J1707,SorP!$B$1:$B$6230,0)),"",INDIRECT("'SorP'!$A$"&amp;MATCH($J1707,SorP!$B$1:$B$6230,0))))</f>
        <v/>
      </c>
      <c r="U1707" s="241"/>
      <c r="V1707" s="275" t="e">
        <f>IF(C1707="",NA(),MATCH($B1707&amp;$C1707,'Smelter Look-up'!$J:$J,0))</f>
        <v>#N/A</v>
      </c>
      <c r="W1707" s="276"/>
      <c r="X1707" s="276">
        <f t="shared" ca="1" si="235"/>
        <v>0</v>
      </c>
      <c r="Y1707" s="276"/>
      <c r="Z1707" s="276"/>
      <c r="AB1707" s="278" t="str">
        <f t="shared" si="236"/>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34"/>
        <v/>
      </c>
      <c r="T1708" s="225" t="str">
        <f ca="1">IF(B1708="","",IF(ISERROR(MATCH($J1708,SorP!$B$1:$B$6230,0)),"",INDIRECT("'SorP'!$A$"&amp;MATCH($J1708,SorP!$B$1:$B$6230,0))))</f>
        <v/>
      </c>
      <c r="U1708" s="241"/>
      <c r="V1708" s="275" t="e">
        <f>IF(C1708="",NA(),MATCH($B1708&amp;$C1708,'Smelter Look-up'!$J:$J,0))</f>
        <v>#N/A</v>
      </c>
      <c r="W1708" s="276"/>
      <c r="X1708" s="276">
        <f t="shared" ca="1" si="235"/>
        <v>0</v>
      </c>
      <c r="Y1708" s="276"/>
      <c r="Z1708" s="276"/>
      <c r="AB1708" s="278" t="str">
        <f t="shared" si="236"/>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34"/>
        <v/>
      </c>
      <c r="T1709" s="225" t="str">
        <f ca="1">IF(B1709="","",IF(ISERROR(MATCH($J1709,SorP!$B$1:$B$6230,0)),"",INDIRECT("'SorP'!$A$"&amp;MATCH($J1709,SorP!$B$1:$B$6230,0))))</f>
        <v/>
      </c>
      <c r="U1709" s="241"/>
      <c r="V1709" s="275" t="e">
        <f>IF(C1709="",NA(),MATCH($B1709&amp;$C1709,'Smelter Look-up'!$J:$J,0))</f>
        <v>#N/A</v>
      </c>
      <c r="W1709" s="276"/>
      <c r="X1709" s="276">
        <f t="shared" ca="1" si="235"/>
        <v>0</v>
      </c>
      <c r="Y1709" s="276"/>
      <c r="Z1709" s="276"/>
      <c r="AB1709" s="278" t="str">
        <f t="shared" si="236"/>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34"/>
        <v/>
      </c>
      <c r="T1710" s="225" t="str">
        <f ca="1">IF(B1710="","",IF(ISERROR(MATCH($J1710,SorP!$B$1:$B$6230,0)),"",INDIRECT("'SorP'!$A$"&amp;MATCH($J1710,SorP!$B$1:$B$6230,0))))</f>
        <v/>
      </c>
      <c r="U1710" s="241"/>
      <c r="V1710" s="275" t="e">
        <f>IF(C1710="",NA(),MATCH($B1710&amp;$C1710,'Smelter Look-up'!$J:$J,0))</f>
        <v>#N/A</v>
      </c>
      <c r="W1710" s="276"/>
      <c r="X1710" s="276">
        <f t="shared" ca="1" si="235"/>
        <v>0</v>
      </c>
      <c r="Y1710" s="276"/>
      <c r="Z1710" s="276"/>
      <c r="AB1710" s="278" t="str">
        <f t="shared" si="236"/>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34"/>
        <v/>
      </c>
      <c r="T1711" s="225" t="str">
        <f ca="1">IF(B1711="","",IF(ISERROR(MATCH($J1711,SorP!$B$1:$B$6230,0)),"",INDIRECT("'SorP'!$A$"&amp;MATCH($J1711,SorP!$B$1:$B$6230,0))))</f>
        <v/>
      </c>
      <c r="U1711" s="241"/>
      <c r="V1711" s="275" t="e">
        <f>IF(C1711="",NA(),MATCH($B1711&amp;$C1711,'Smelter Look-up'!$J:$J,0))</f>
        <v>#N/A</v>
      </c>
      <c r="W1711" s="276"/>
      <c r="X1711" s="276">
        <f t="shared" ca="1" si="235"/>
        <v>0</v>
      </c>
      <c r="Y1711" s="276"/>
      <c r="Z1711" s="276"/>
      <c r="AB1711" s="278" t="str">
        <f t="shared" si="236"/>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34"/>
        <v/>
      </c>
      <c r="T1712" s="225" t="str">
        <f ca="1">IF(B1712="","",IF(ISERROR(MATCH($J1712,SorP!$B$1:$B$6230,0)),"",INDIRECT("'SorP'!$A$"&amp;MATCH($J1712,SorP!$B$1:$B$6230,0))))</f>
        <v/>
      </c>
      <c r="U1712" s="241"/>
      <c r="V1712" s="275" t="e">
        <f>IF(C1712="",NA(),MATCH($B1712&amp;$C1712,'Smelter Look-up'!$J:$J,0))</f>
        <v>#N/A</v>
      </c>
      <c r="W1712" s="276"/>
      <c r="X1712" s="276">
        <f t="shared" ca="1" si="235"/>
        <v>0</v>
      </c>
      <c r="Y1712" s="276"/>
      <c r="Z1712" s="276"/>
      <c r="AB1712" s="278" t="str">
        <f t="shared" si="236"/>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34"/>
        <v/>
      </c>
      <c r="T1713" s="225" t="str">
        <f ca="1">IF(B1713="","",IF(ISERROR(MATCH($J1713,SorP!$B$1:$B$6230,0)),"",INDIRECT("'SorP'!$A$"&amp;MATCH($J1713,SorP!$B$1:$B$6230,0))))</f>
        <v/>
      </c>
      <c r="U1713" s="241"/>
      <c r="V1713" s="275" t="e">
        <f>IF(C1713="",NA(),MATCH($B1713&amp;$C1713,'Smelter Look-up'!$J:$J,0))</f>
        <v>#N/A</v>
      </c>
      <c r="W1713" s="276"/>
      <c r="X1713" s="276">
        <f t="shared" ca="1" si="235"/>
        <v>0</v>
      </c>
      <c r="Y1713" s="276"/>
      <c r="Z1713" s="276"/>
      <c r="AB1713" s="278" t="str">
        <f t="shared" si="236"/>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34"/>
        <v/>
      </c>
      <c r="T1714" s="225" t="str">
        <f ca="1">IF(B1714="","",IF(ISERROR(MATCH($J1714,SorP!$B$1:$B$6230,0)),"",INDIRECT("'SorP'!$A$"&amp;MATCH($J1714,SorP!$B$1:$B$6230,0))))</f>
        <v/>
      </c>
      <c r="U1714" s="241"/>
      <c r="V1714" s="275" t="e">
        <f>IF(C1714="",NA(),MATCH($B1714&amp;$C1714,'Smelter Look-up'!$J:$J,0))</f>
        <v>#N/A</v>
      </c>
      <c r="W1714" s="276"/>
      <c r="X1714" s="276">
        <f t="shared" ca="1" si="235"/>
        <v>0</v>
      </c>
      <c r="Y1714" s="276"/>
      <c r="Z1714" s="276"/>
      <c r="AB1714" s="278" t="str">
        <f t="shared" si="236"/>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34"/>
        <v/>
      </c>
      <c r="T1715" s="225" t="str">
        <f ca="1">IF(B1715="","",IF(ISERROR(MATCH($J1715,SorP!$B$1:$B$6230,0)),"",INDIRECT("'SorP'!$A$"&amp;MATCH($J1715,SorP!$B$1:$B$6230,0))))</f>
        <v/>
      </c>
      <c r="U1715" s="241"/>
      <c r="V1715" s="275" t="e">
        <f>IF(C1715="",NA(),MATCH($B1715&amp;$C1715,'Smelter Look-up'!$J:$J,0))</f>
        <v>#N/A</v>
      </c>
      <c r="W1715" s="276"/>
      <c r="X1715" s="276">
        <f t="shared" ca="1" si="235"/>
        <v>0</v>
      </c>
      <c r="Y1715" s="276"/>
      <c r="Z1715" s="276"/>
      <c r="AB1715" s="278" t="str">
        <f t="shared" si="236"/>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34"/>
        <v/>
      </c>
      <c r="T1716" s="225" t="str">
        <f ca="1">IF(B1716="","",IF(ISERROR(MATCH($J1716,SorP!$B$1:$B$6230,0)),"",INDIRECT("'SorP'!$A$"&amp;MATCH($J1716,SorP!$B$1:$B$6230,0))))</f>
        <v/>
      </c>
      <c r="U1716" s="241"/>
      <c r="V1716" s="275" t="e">
        <f>IF(C1716="",NA(),MATCH($B1716&amp;$C1716,'Smelter Look-up'!$J:$J,0))</f>
        <v>#N/A</v>
      </c>
      <c r="W1716" s="276"/>
      <c r="X1716" s="276">
        <f t="shared" ca="1" si="235"/>
        <v>0</v>
      </c>
      <c r="Y1716" s="276"/>
      <c r="Z1716" s="276"/>
      <c r="AB1716" s="278" t="str">
        <f t="shared" si="236"/>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34"/>
        <v/>
      </c>
      <c r="T1717" s="225" t="str">
        <f ca="1">IF(B1717="","",IF(ISERROR(MATCH($J1717,SorP!$B$1:$B$6230,0)),"",INDIRECT("'SorP'!$A$"&amp;MATCH($J1717,SorP!$B$1:$B$6230,0))))</f>
        <v/>
      </c>
      <c r="U1717" s="241"/>
      <c r="V1717" s="275" t="e">
        <f>IF(C1717="",NA(),MATCH($B1717&amp;$C1717,'Smelter Look-up'!$J:$J,0))</f>
        <v>#N/A</v>
      </c>
      <c r="W1717" s="276"/>
      <c r="X1717" s="276">
        <f t="shared" ca="1" si="235"/>
        <v>0</v>
      </c>
      <c r="Y1717" s="276"/>
      <c r="Z1717" s="276"/>
      <c r="AB1717" s="278" t="str">
        <f t="shared" si="236"/>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34"/>
        <v/>
      </c>
      <c r="T1718" s="225" t="str">
        <f ca="1">IF(B1718="","",IF(ISERROR(MATCH($J1718,SorP!$B$1:$B$6230,0)),"",INDIRECT("'SorP'!$A$"&amp;MATCH($J1718,SorP!$B$1:$B$6230,0))))</f>
        <v/>
      </c>
      <c r="U1718" s="241"/>
      <c r="V1718" s="275" t="e">
        <f>IF(C1718="",NA(),MATCH($B1718&amp;$C1718,'Smelter Look-up'!$J:$J,0))</f>
        <v>#N/A</v>
      </c>
      <c r="W1718" s="276"/>
      <c r="X1718" s="276">
        <f t="shared" ca="1" si="235"/>
        <v>0</v>
      </c>
      <c r="Y1718" s="276"/>
      <c r="Z1718" s="276"/>
      <c r="AB1718" s="278" t="str">
        <f t="shared" si="236"/>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34"/>
        <v/>
      </c>
      <c r="T1719" s="225" t="str">
        <f ca="1">IF(B1719="","",IF(ISERROR(MATCH($J1719,SorP!$B$1:$B$6230,0)),"",INDIRECT("'SorP'!$A$"&amp;MATCH($J1719,SorP!$B$1:$B$6230,0))))</f>
        <v/>
      </c>
      <c r="U1719" s="241"/>
      <c r="V1719" s="275" t="e">
        <f>IF(C1719="",NA(),MATCH($B1719&amp;$C1719,'Smelter Look-up'!$J:$J,0))</f>
        <v>#N/A</v>
      </c>
      <c r="W1719" s="276"/>
      <c r="X1719" s="276">
        <f t="shared" ca="1" si="235"/>
        <v>0</v>
      </c>
      <c r="Y1719" s="276"/>
      <c r="Z1719" s="276"/>
      <c r="AB1719" s="278" t="str">
        <f t="shared" si="236"/>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34"/>
        <v/>
      </c>
      <c r="T1720" s="225" t="str">
        <f ca="1">IF(B1720="","",IF(ISERROR(MATCH($J1720,SorP!$B$1:$B$6230,0)),"",INDIRECT("'SorP'!$A$"&amp;MATCH($J1720,SorP!$B$1:$B$6230,0))))</f>
        <v/>
      </c>
      <c r="U1720" s="241"/>
      <c r="V1720" s="275" t="e">
        <f>IF(C1720="",NA(),MATCH($B1720&amp;$C1720,'Smelter Look-up'!$J:$J,0))</f>
        <v>#N/A</v>
      </c>
      <c r="W1720" s="276"/>
      <c r="X1720" s="276">
        <f t="shared" ca="1" si="235"/>
        <v>0</v>
      </c>
      <c r="Y1720" s="276"/>
      <c r="Z1720" s="276"/>
      <c r="AB1720" s="278" t="str">
        <f t="shared" si="236"/>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34"/>
        <v/>
      </c>
      <c r="T1721" s="225" t="str">
        <f ca="1">IF(B1721="","",IF(ISERROR(MATCH($J1721,SorP!$B$1:$B$6230,0)),"",INDIRECT("'SorP'!$A$"&amp;MATCH($J1721,SorP!$B$1:$B$6230,0))))</f>
        <v/>
      </c>
      <c r="U1721" s="241"/>
      <c r="V1721" s="275" t="e">
        <f>IF(C1721="",NA(),MATCH($B1721&amp;$C1721,'Smelter Look-up'!$J:$J,0))</f>
        <v>#N/A</v>
      </c>
      <c r="W1721" s="276"/>
      <c r="X1721" s="276">
        <f t="shared" ca="1" si="235"/>
        <v>0</v>
      </c>
      <c r="Y1721" s="276"/>
      <c r="Z1721" s="276"/>
      <c r="AB1721" s="278" t="str">
        <f t="shared" si="236"/>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34"/>
        <v/>
      </c>
      <c r="T1722" s="225" t="str">
        <f ca="1">IF(B1722="","",IF(ISERROR(MATCH($J1722,SorP!$B$1:$B$6230,0)),"",INDIRECT("'SorP'!$A$"&amp;MATCH($J1722,SorP!$B$1:$B$6230,0))))</f>
        <v/>
      </c>
      <c r="U1722" s="241"/>
      <c r="V1722" s="275" t="e">
        <f>IF(C1722="",NA(),MATCH($B1722&amp;$C1722,'Smelter Look-up'!$J:$J,0))</f>
        <v>#N/A</v>
      </c>
      <c r="W1722" s="276"/>
      <c r="X1722" s="276">
        <f t="shared" ca="1" si="235"/>
        <v>0</v>
      </c>
      <c r="Y1722" s="276"/>
      <c r="Z1722" s="276"/>
      <c r="AB1722" s="278" t="str">
        <f t="shared" si="236"/>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37">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38">IF(AND(C1723="Smelter not listed",OR(LEN(D1723)=0,LEN(E1723)=0)),1,0)</f>
        <v>0</v>
      </c>
      <c r="Y1723" s="276"/>
      <c r="Z1723" s="276"/>
      <c r="AB1723" s="278" t="str">
        <f t="shared" ref="AB1723" si="239">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0">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1">IF(AND(C1724="Smelter not listed",OR(LEN(D1724)=0,LEN(E1724)=0)),1,0)</f>
        <v>0</v>
      </c>
      <c r="Y1724" s="276"/>
      <c r="Z1724" s="276"/>
      <c r="AB1724" s="278" t="str">
        <f t="shared" ref="AB1724:AB1755" si="242">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0"/>
        <v/>
      </c>
      <c r="T1725" s="225" t="str">
        <f ca="1">IF(B1725="","",IF(ISERROR(MATCH($J1725,SorP!$B$1:$B$6230,0)),"",INDIRECT("'SorP'!$A$"&amp;MATCH($J1725,SorP!$B$1:$B$6230,0))))</f>
        <v/>
      </c>
      <c r="U1725" s="241"/>
      <c r="V1725" s="275" t="e">
        <f>IF(C1725="",NA(),MATCH($B1725&amp;$C1725,'Smelter Look-up'!$J:$J,0))</f>
        <v>#N/A</v>
      </c>
      <c r="W1725" s="276"/>
      <c r="X1725" s="276">
        <f t="shared" ca="1" si="241"/>
        <v>0</v>
      </c>
      <c r="Y1725" s="276"/>
      <c r="Z1725" s="276"/>
      <c r="AB1725" s="278" t="str">
        <f t="shared" si="242"/>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0"/>
        <v/>
      </c>
      <c r="T1726" s="225" t="str">
        <f ca="1">IF(B1726="","",IF(ISERROR(MATCH($J1726,SorP!$B$1:$B$6230,0)),"",INDIRECT("'SorP'!$A$"&amp;MATCH($J1726,SorP!$B$1:$B$6230,0))))</f>
        <v/>
      </c>
      <c r="U1726" s="241"/>
      <c r="V1726" s="275" t="e">
        <f>IF(C1726="",NA(),MATCH($B1726&amp;$C1726,'Smelter Look-up'!$J:$J,0))</f>
        <v>#N/A</v>
      </c>
      <c r="W1726" s="276"/>
      <c r="X1726" s="276">
        <f t="shared" ca="1" si="241"/>
        <v>0</v>
      </c>
      <c r="Y1726" s="276"/>
      <c r="Z1726" s="276"/>
      <c r="AB1726" s="278" t="str">
        <f t="shared" si="242"/>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0"/>
        <v/>
      </c>
      <c r="T1727" s="225" t="str">
        <f ca="1">IF(B1727="","",IF(ISERROR(MATCH($J1727,SorP!$B$1:$B$6230,0)),"",INDIRECT("'SorP'!$A$"&amp;MATCH($J1727,SorP!$B$1:$B$6230,0))))</f>
        <v/>
      </c>
      <c r="U1727" s="241"/>
      <c r="V1727" s="275" t="e">
        <f>IF(C1727="",NA(),MATCH($B1727&amp;$C1727,'Smelter Look-up'!$J:$J,0))</f>
        <v>#N/A</v>
      </c>
      <c r="W1727" s="276"/>
      <c r="X1727" s="276">
        <f t="shared" ca="1" si="241"/>
        <v>0</v>
      </c>
      <c r="Y1727" s="276"/>
      <c r="Z1727" s="276"/>
      <c r="AB1727" s="278" t="str">
        <f t="shared" si="242"/>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0"/>
        <v/>
      </c>
      <c r="T1728" s="225" t="str">
        <f ca="1">IF(B1728="","",IF(ISERROR(MATCH($J1728,SorP!$B$1:$B$6230,0)),"",INDIRECT("'SorP'!$A$"&amp;MATCH($J1728,SorP!$B$1:$B$6230,0))))</f>
        <v/>
      </c>
      <c r="U1728" s="241"/>
      <c r="V1728" s="275" t="e">
        <f>IF(C1728="",NA(),MATCH($B1728&amp;$C1728,'Smelter Look-up'!$J:$J,0))</f>
        <v>#N/A</v>
      </c>
      <c r="W1728" s="276"/>
      <c r="X1728" s="276">
        <f t="shared" ca="1" si="241"/>
        <v>0</v>
      </c>
      <c r="Y1728" s="276"/>
      <c r="Z1728" s="276"/>
      <c r="AB1728" s="278" t="str">
        <f t="shared" si="242"/>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0"/>
        <v/>
      </c>
      <c r="T1729" s="225" t="str">
        <f ca="1">IF(B1729="","",IF(ISERROR(MATCH($J1729,SorP!$B$1:$B$6230,0)),"",INDIRECT("'SorP'!$A$"&amp;MATCH($J1729,SorP!$B$1:$B$6230,0))))</f>
        <v/>
      </c>
      <c r="U1729" s="241"/>
      <c r="V1729" s="275" t="e">
        <f>IF(C1729="",NA(),MATCH($B1729&amp;$C1729,'Smelter Look-up'!$J:$J,0))</f>
        <v>#N/A</v>
      </c>
      <c r="W1729" s="276"/>
      <c r="X1729" s="276">
        <f t="shared" ca="1" si="241"/>
        <v>0</v>
      </c>
      <c r="Y1729" s="276"/>
      <c r="Z1729" s="276"/>
      <c r="AB1729" s="278" t="str">
        <f t="shared" si="242"/>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0"/>
        <v/>
      </c>
      <c r="T1730" s="225" t="str">
        <f ca="1">IF(B1730="","",IF(ISERROR(MATCH($J1730,SorP!$B$1:$B$6230,0)),"",INDIRECT("'SorP'!$A$"&amp;MATCH($J1730,SorP!$B$1:$B$6230,0))))</f>
        <v/>
      </c>
      <c r="U1730" s="241"/>
      <c r="V1730" s="275" t="e">
        <f>IF(C1730="",NA(),MATCH($B1730&amp;$C1730,'Smelter Look-up'!$J:$J,0))</f>
        <v>#N/A</v>
      </c>
      <c r="W1730" s="276"/>
      <c r="X1730" s="276">
        <f t="shared" ca="1" si="241"/>
        <v>0</v>
      </c>
      <c r="Y1730" s="276"/>
      <c r="Z1730" s="276"/>
      <c r="AB1730" s="278" t="str">
        <f t="shared" si="242"/>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0"/>
        <v/>
      </c>
      <c r="T1731" s="225" t="str">
        <f ca="1">IF(B1731="","",IF(ISERROR(MATCH($J1731,SorP!$B$1:$B$6230,0)),"",INDIRECT("'SorP'!$A$"&amp;MATCH($J1731,SorP!$B$1:$B$6230,0))))</f>
        <v/>
      </c>
      <c r="U1731" s="241"/>
      <c r="V1731" s="275" t="e">
        <f>IF(C1731="",NA(),MATCH($B1731&amp;$C1731,'Smelter Look-up'!$J:$J,0))</f>
        <v>#N/A</v>
      </c>
      <c r="W1731" s="276"/>
      <c r="X1731" s="276">
        <f t="shared" ca="1" si="241"/>
        <v>0</v>
      </c>
      <c r="Y1731" s="276"/>
      <c r="Z1731" s="276"/>
      <c r="AB1731" s="278" t="str">
        <f t="shared" si="242"/>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0"/>
        <v/>
      </c>
      <c r="T1732" s="225" t="str">
        <f ca="1">IF(B1732="","",IF(ISERROR(MATCH($J1732,SorP!$B$1:$B$6230,0)),"",INDIRECT("'SorP'!$A$"&amp;MATCH($J1732,SorP!$B$1:$B$6230,0))))</f>
        <v/>
      </c>
      <c r="U1732" s="241"/>
      <c r="V1732" s="275" t="e">
        <f>IF(C1732="",NA(),MATCH($B1732&amp;$C1732,'Smelter Look-up'!$J:$J,0))</f>
        <v>#N/A</v>
      </c>
      <c r="W1732" s="276"/>
      <c r="X1732" s="276">
        <f t="shared" ca="1" si="241"/>
        <v>0</v>
      </c>
      <c r="Y1732" s="276"/>
      <c r="Z1732" s="276"/>
      <c r="AB1732" s="278" t="str">
        <f t="shared" si="242"/>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0"/>
        <v/>
      </c>
      <c r="T1733" s="225" t="str">
        <f ca="1">IF(B1733="","",IF(ISERROR(MATCH($J1733,SorP!$B$1:$B$6230,0)),"",INDIRECT("'SorP'!$A$"&amp;MATCH($J1733,SorP!$B$1:$B$6230,0))))</f>
        <v/>
      </c>
      <c r="U1733" s="241"/>
      <c r="V1733" s="275" t="e">
        <f>IF(C1733="",NA(),MATCH($B1733&amp;$C1733,'Smelter Look-up'!$J:$J,0))</f>
        <v>#N/A</v>
      </c>
      <c r="W1733" s="276"/>
      <c r="X1733" s="276">
        <f t="shared" ca="1" si="241"/>
        <v>0</v>
      </c>
      <c r="Y1733" s="276"/>
      <c r="Z1733" s="276"/>
      <c r="AB1733" s="278" t="str">
        <f t="shared" si="242"/>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0"/>
        <v/>
      </c>
      <c r="T1734" s="225" t="str">
        <f ca="1">IF(B1734="","",IF(ISERROR(MATCH($J1734,SorP!$B$1:$B$6230,0)),"",INDIRECT("'SorP'!$A$"&amp;MATCH($J1734,SorP!$B$1:$B$6230,0))))</f>
        <v/>
      </c>
      <c r="U1734" s="241"/>
      <c r="V1734" s="275" t="e">
        <f>IF(C1734="",NA(),MATCH($B1734&amp;$C1734,'Smelter Look-up'!$J:$J,0))</f>
        <v>#N/A</v>
      </c>
      <c r="W1734" s="276"/>
      <c r="X1734" s="276">
        <f t="shared" ca="1" si="241"/>
        <v>0</v>
      </c>
      <c r="Y1734" s="276"/>
      <c r="Z1734" s="276"/>
      <c r="AB1734" s="278" t="str">
        <f t="shared" si="242"/>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0"/>
        <v/>
      </c>
      <c r="T1735" s="225" t="str">
        <f ca="1">IF(B1735="","",IF(ISERROR(MATCH($J1735,SorP!$B$1:$B$6230,0)),"",INDIRECT("'SorP'!$A$"&amp;MATCH($J1735,SorP!$B$1:$B$6230,0))))</f>
        <v/>
      </c>
      <c r="U1735" s="241"/>
      <c r="V1735" s="275" t="e">
        <f>IF(C1735="",NA(),MATCH($B1735&amp;$C1735,'Smelter Look-up'!$J:$J,0))</f>
        <v>#N/A</v>
      </c>
      <c r="W1735" s="276"/>
      <c r="X1735" s="276">
        <f t="shared" ca="1" si="241"/>
        <v>0</v>
      </c>
      <c r="Y1735" s="276"/>
      <c r="Z1735" s="276"/>
      <c r="AB1735" s="278" t="str">
        <f t="shared" si="242"/>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0"/>
        <v/>
      </c>
      <c r="T1736" s="225" t="str">
        <f ca="1">IF(B1736="","",IF(ISERROR(MATCH($J1736,SorP!$B$1:$B$6230,0)),"",INDIRECT("'SorP'!$A$"&amp;MATCH($J1736,SorP!$B$1:$B$6230,0))))</f>
        <v/>
      </c>
      <c r="U1736" s="241"/>
      <c r="V1736" s="275" t="e">
        <f>IF(C1736="",NA(),MATCH($B1736&amp;$C1736,'Smelter Look-up'!$J:$J,0))</f>
        <v>#N/A</v>
      </c>
      <c r="W1736" s="276"/>
      <c r="X1736" s="276">
        <f t="shared" ca="1" si="241"/>
        <v>0</v>
      </c>
      <c r="Y1736" s="276"/>
      <c r="Z1736" s="276"/>
      <c r="AB1736" s="278" t="str">
        <f t="shared" si="242"/>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0"/>
        <v/>
      </c>
      <c r="T1737" s="225" t="str">
        <f ca="1">IF(B1737="","",IF(ISERROR(MATCH($J1737,SorP!$B$1:$B$6230,0)),"",INDIRECT("'SorP'!$A$"&amp;MATCH($J1737,SorP!$B$1:$B$6230,0))))</f>
        <v/>
      </c>
      <c r="U1737" s="241"/>
      <c r="V1737" s="275" t="e">
        <f>IF(C1737="",NA(),MATCH($B1737&amp;$C1737,'Smelter Look-up'!$J:$J,0))</f>
        <v>#N/A</v>
      </c>
      <c r="W1737" s="276"/>
      <c r="X1737" s="276">
        <f t="shared" ca="1" si="241"/>
        <v>0</v>
      </c>
      <c r="Y1737" s="276"/>
      <c r="Z1737" s="276"/>
      <c r="AB1737" s="278" t="str">
        <f t="shared" si="242"/>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0"/>
        <v/>
      </c>
      <c r="T1738" s="225" t="str">
        <f ca="1">IF(B1738="","",IF(ISERROR(MATCH($J1738,SorP!$B$1:$B$6230,0)),"",INDIRECT("'SorP'!$A$"&amp;MATCH($J1738,SorP!$B$1:$B$6230,0))))</f>
        <v/>
      </c>
      <c r="U1738" s="241"/>
      <c r="V1738" s="275" t="e">
        <f>IF(C1738="",NA(),MATCH($B1738&amp;$C1738,'Smelter Look-up'!$J:$J,0))</f>
        <v>#N/A</v>
      </c>
      <c r="W1738" s="276"/>
      <c r="X1738" s="276">
        <f t="shared" ca="1" si="241"/>
        <v>0</v>
      </c>
      <c r="Y1738" s="276"/>
      <c r="Z1738" s="276"/>
      <c r="AB1738" s="278" t="str">
        <f t="shared" si="242"/>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0"/>
        <v/>
      </c>
      <c r="T1739" s="225" t="str">
        <f ca="1">IF(B1739="","",IF(ISERROR(MATCH($J1739,SorP!$B$1:$B$6230,0)),"",INDIRECT("'SorP'!$A$"&amp;MATCH($J1739,SorP!$B$1:$B$6230,0))))</f>
        <v/>
      </c>
      <c r="U1739" s="241"/>
      <c r="V1739" s="275" t="e">
        <f>IF(C1739="",NA(),MATCH($B1739&amp;$C1739,'Smelter Look-up'!$J:$J,0))</f>
        <v>#N/A</v>
      </c>
      <c r="W1739" s="276"/>
      <c r="X1739" s="276">
        <f t="shared" ca="1" si="241"/>
        <v>0</v>
      </c>
      <c r="Y1739" s="276"/>
      <c r="Z1739" s="276"/>
      <c r="AB1739" s="278" t="str">
        <f t="shared" si="242"/>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0"/>
        <v/>
      </c>
      <c r="T1740" s="225" t="str">
        <f ca="1">IF(B1740="","",IF(ISERROR(MATCH($J1740,SorP!$B$1:$B$6230,0)),"",INDIRECT("'SorP'!$A$"&amp;MATCH($J1740,SorP!$B$1:$B$6230,0))))</f>
        <v/>
      </c>
      <c r="U1740" s="241"/>
      <c r="V1740" s="275" t="e">
        <f>IF(C1740="",NA(),MATCH($B1740&amp;$C1740,'Smelter Look-up'!$J:$J,0))</f>
        <v>#N/A</v>
      </c>
      <c r="W1740" s="276"/>
      <c r="X1740" s="276">
        <f t="shared" ca="1" si="241"/>
        <v>0</v>
      </c>
      <c r="Y1740" s="276"/>
      <c r="Z1740" s="276"/>
      <c r="AB1740" s="278" t="str">
        <f t="shared" si="242"/>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0"/>
        <v/>
      </c>
      <c r="T1741" s="225" t="str">
        <f ca="1">IF(B1741="","",IF(ISERROR(MATCH($J1741,SorP!$B$1:$B$6230,0)),"",INDIRECT("'SorP'!$A$"&amp;MATCH($J1741,SorP!$B$1:$B$6230,0))))</f>
        <v/>
      </c>
      <c r="U1741" s="241"/>
      <c r="V1741" s="275" t="e">
        <f>IF(C1741="",NA(),MATCH($B1741&amp;$C1741,'Smelter Look-up'!$J:$J,0))</f>
        <v>#N/A</v>
      </c>
      <c r="W1741" s="276"/>
      <c r="X1741" s="276">
        <f t="shared" ca="1" si="241"/>
        <v>0</v>
      </c>
      <c r="Y1741" s="276"/>
      <c r="Z1741" s="276"/>
      <c r="AB1741" s="278" t="str">
        <f t="shared" si="242"/>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0"/>
        <v/>
      </c>
      <c r="T1742" s="225" t="str">
        <f ca="1">IF(B1742="","",IF(ISERROR(MATCH($J1742,SorP!$B$1:$B$6230,0)),"",INDIRECT("'SorP'!$A$"&amp;MATCH($J1742,SorP!$B$1:$B$6230,0))))</f>
        <v/>
      </c>
      <c r="U1742" s="241"/>
      <c r="V1742" s="275" t="e">
        <f>IF(C1742="",NA(),MATCH($B1742&amp;$C1742,'Smelter Look-up'!$J:$J,0))</f>
        <v>#N/A</v>
      </c>
      <c r="W1742" s="276"/>
      <c r="X1742" s="276">
        <f t="shared" ca="1" si="241"/>
        <v>0</v>
      </c>
      <c r="Y1742" s="276"/>
      <c r="Z1742" s="276"/>
      <c r="AB1742" s="278" t="str">
        <f t="shared" si="242"/>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0"/>
        <v/>
      </c>
      <c r="T1743" s="225" t="str">
        <f ca="1">IF(B1743="","",IF(ISERROR(MATCH($J1743,SorP!$B$1:$B$6230,0)),"",INDIRECT("'SorP'!$A$"&amp;MATCH($J1743,SorP!$B$1:$B$6230,0))))</f>
        <v/>
      </c>
      <c r="U1743" s="241"/>
      <c r="V1743" s="275" t="e">
        <f>IF(C1743="",NA(),MATCH($B1743&amp;$C1743,'Smelter Look-up'!$J:$J,0))</f>
        <v>#N/A</v>
      </c>
      <c r="W1743" s="276"/>
      <c r="X1743" s="276">
        <f t="shared" ca="1" si="241"/>
        <v>0</v>
      </c>
      <c r="Y1743" s="276"/>
      <c r="Z1743" s="276"/>
      <c r="AB1743" s="278" t="str">
        <f t="shared" si="242"/>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0"/>
        <v/>
      </c>
      <c r="T1744" s="225" t="str">
        <f ca="1">IF(B1744="","",IF(ISERROR(MATCH($J1744,SorP!$B$1:$B$6230,0)),"",INDIRECT("'SorP'!$A$"&amp;MATCH($J1744,SorP!$B$1:$B$6230,0))))</f>
        <v/>
      </c>
      <c r="U1744" s="241"/>
      <c r="V1744" s="275" t="e">
        <f>IF(C1744="",NA(),MATCH($B1744&amp;$C1744,'Smelter Look-up'!$J:$J,0))</f>
        <v>#N/A</v>
      </c>
      <c r="W1744" s="276"/>
      <c r="X1744" s="276">
        <f t="shared" ca="1" si="241"/>
        <v>0</v>
      </c>
      <c r="Y1744" s="276"/>
      <c r="Z1744" s="276"/>
      <c r="AB1744" s="278" t="str">
        <f t="shared" si="242"/>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0"/>
        <v/>
      </c>
      <c r="T1745" s="225" t="str">
        <f ca="1">IF(B1745="","",IF(ISERROR(MATCH($J1745,SorP!$B$1:$B$6230,0)),"",INDIRECT("'SorP'!$A$"&amp;MATCH($J1745,SorP!$B$1:$B$6230,0))))</f>
        <v/>
      </c>
      <c r="U1745" s="241"/>
      <c r="V1745" s="275" t="e">
        <f>IF(C1745="",NA(),MATCH($B1745&amp;$C1745,'Smelter Look-up'!$J:$J,0))</f>
        <v>#N/A</v>
      </c>
      <c r="W1745" s="276"/>
      <c r="X1745" s="276">
        <f t="shared" ca="1" si="241"/>
        <v>0</v>
      </c>
      <c r="Y1745" s="276"/>
      <c r="Z1745" s="276"/>
      <c r="AB1745" s="278" t="str">
        <f t="shared" si="242"/>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0"/>
        <v/>
      </c>
      <c r="T1746" s="225" t="str">
        <f ca="1">IF(B1746="","",IF(ISERROR(MATCH($J1746,SorP!$B$1:$B$6230,0)),"",INDIRECT("'SorP'!$A$"&amp;MATCH($J1746,SorP!$B$1:$B$6230,0))))</f>
        <v/>
      </c>
      <c r="U1746" s="241"/>
      <c r="V1746" s="275" t="e">
        <f>IF(C1746="",NA(),MATCH($B1746&amp;$C1746,'Smelter Look-up'!$J:$J,0))</f>
        <v>#N/A</v>
      </c>
      <c r="W1746" s="276"/>
      <c r="X1746" s="276">
        <f t="shared" ca="1" si="241"/>
        <v>0</v>
      </c>
      <c r="Y1746" s="276"/>
      <c r="Z1746" s="276"/>
      <c r="AB1746" s="278" t="str">
        <f t="shared" si="242"/>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0"/>
        <v/>
      </c>
      <c r="T1747" s="225" t="str">
        <f ca="1">IF(B1747="","",IF(ISERROR(MATCH($J1747,SorP!$B$1:$B$6230,0)),"",INDIRECT("'SorP'!$A$"&amp;MATCH($J1747,SorP!$B$1:$B$6230,0))))</f>
        <v/>
      </c>
      <c r="U1747" s="241"/>
      <c r="V1747" s="275" t="e">
        <f>IF(C1747="",NA(),MATCH($B1747&amp;$C1747,'Smelter Look-up'!$J:$J,0))</f>
        <v>#N/A</v>
      </c>
      <c r="W1747" s="276"/>
      <c r="X1747" s="276">
        <f t="shared" ca="1" si="241"/>
        <v>0</v>
      </c>
      <c r="Y1747" s="276"/>
      <c r="Z1747" s="276"/>
      <c r="AB1747" s="278" t="str">
        <f t="shared" si="242"/>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0"/>
        <v/>
      </c>
      <c r="T1748" s="225" t="str">
        <f ca="1">IF(B1748="","",IF(ISERROR(MATCH($J1748,SorP!$B$1:$B$6230,0)),"",INDIRECT("'SorP'!$A$"&amp;MATCH($J1748,SorP!$B$1:$B$6230,0))))</f>
        <v/>
      </c>
      <c r="U1748" s="241"/>
      <c r="V1748" s="275" t="e">
        <f>IF(C1748="",NA(),MATCH($B1748&amp;$C1748,'Smelter Look-up'!$J:$J,0))</f>
        <v>#N/A</v>
      </c>
      <c r="W1748" s="276"/>
      <c r="X1748" s="276">
        <f t="shared" ca="1" si="241"/>
        <v>0</v>
      </c>
      <c r="Y1748" s="276"/>
      <c r="Z1748" s="276"/>
      <c r="AB1748" s="278" t="str">
        <f t="shared" si="242"/>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0"/>
        <v/>
      </c>
      <c r="T1749" s="225" t="str">
        <f ca="1">IF(B1749="","",IF(ISERROR(MATCH($J1749,SorP!$B$1:$B$6230,0)),"",INDIRECT("'SorP'!$A$"&amp;MATCH($J1749,SorP!$B$1:$B$6230,0))))</f>
        <v/>
      </c>
      <c r="U1749" s="241"/>
      <c r="V1749" s="275" t="e">
        <f>IF(C1749="",NA(),MATCH($B1749&amp;$C1749,'Smelter Look-up'!$J:$J,0))</f>
        <v>#N/A</v>
      </c>
      <c r="W1749" s="276"/>
      <c r="X1749" s="276">
        <f t="shared" ca="1" si="241"/>
        <v>0</v>
      </c>
      <c r="Y1749" s="276"/>
      <c r="Z1749" s="276"/>
      <c r="AB1749" s="278" t="str">
        <f t="shared" si="242"/>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0"/>
        <v/>
      </c>
      <c r="T1750" s="225" t="str">
        <f ca="1">IF(B1750="","",IF(ISERROR(MATCH($J1750,SorP!$B$1:$B$6230,0)),"",INDIRECT("'SorP'!$A$"&amp;MATCH($J1750,SorP!$B$1:$B$6230,0))))</f>
        <v/>
      </c>
      <c r="U1750" s="241"/>
      <c r="V1750" s="275" t="e">
        <f>IF(C1750="",NA(),MATCH($B1750&amp;$C1750,'Smelter Look-up'!$J:$J,0))</f>
        <v>#N/A</v>
      </c>
      <c r="W1750" s="276"/>
      <c r="X1750" s="276">
        <f t="shared" ca="1" si="241"/>
        <v>0</v>
      </c>
      <c r="Y1750" s="276"/>
      <c r="Z1750" s="276"/>
      <c r="AB1750" s="278" t="str">
        <f t="shared" si="242"/>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0"/>
        <v/>
      </c>
      <c r="T1751" s="225" t="str">
        <f ca="1">IF(B1751="","",IF(ISERROR(MATCH($J1751,SorP!$B$1:$B$6230,0)),"",INDIRECT("'SorP'!$A$"&amp;MATCH($J1751,SorP!$B$1:$B$6230,0))))</f>
        <v/>
      </c>
      <c r="U1751" s="241"/>
      <c r="V1751" s="275" t="e">
        <f>IF(C1751="",NA(),MATCH($B1751&amp;$C1751,'Smelter Look-up'!$J:$J,0))</f>
        <v>#N/A</v>
      </c>
      <c r="W1751" s="276"/>
      <c r="X1751" s="276">
        <f t="shared" ca="1" si="241"/>
        <v>0</v>
      </c>
      <c r="Y1751" s="276"/>
      <c r="Z1751" s="276"/>
      <c r="AB1751" s="278" t="str">
        <f t="shared" si="242"/>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0"/>
        <v/>
      </c>
      <c r="T1752" s="225" t="str">
        <f ca="1">IF(B1752="","",IF(ISERROR(MATCH($J1752,SorP!$B$1:$B$6230,0)),"",INDIRECT("'SorP'!$A$"&amp;MATCH($J1752,SorP!$B$1:$B$6230,0))))</f>
        <v/>
      </c>
      <c r="U1752" s="241"/>
      <c r="V1752" s="275" t="e">
        <f>IF(C1752="",NA(),MATCH($B1752&amp;$C1752,'Smelter Look-up'!$J:$J,0))</f>
        <v>#N/A</v>
      </c>
      <c r="W1752" s="276"/>
      <c r="X1752" s="276">
        <f t="shared" ca="1" si="241"/>
        <v>0</v>
      </c>
      <c r="Y1752" s="276"/>
      <c r="Z1752" s="276"/>
      <c r="AB1752" s="278" t="str">
        <f t="shared" si="242"/>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0"/>
        <v/>
      </c>
      <c r="T1753" s="225" t="str">
        <f ca="1">IF(B1753="","",IF(ISERROR(MATCH($J1753,SorP!$B$1:$B$6230,0)),"",INDIRECT("'SorP'!$A$"&amp;MATCH($J1753,SorP!$B$1:$B$6230,0))))</f>
        <v/>
      </c>
      <c r="U1753" s="241"/>
      <c r="V1753" s="275" t="e">
        <f>IF(C1753="",NA(),MATCH($B1753&amp;$C1753,'Smelter Look-up'!$J:$J,0))</f>
        <v>#N/A</v>
      </c>
      <c r="W1753" s="276"/>
      <c r="X1753" s="276">
        <f t="shared" ca="1" si="241"/>
        <v>0</v>
      </c>
      <c r="Y1753" s="276"/>
      <c r="Z1753" s="276"/>
      <c r="AB1753" s="278" t="str">
        <f t="shared" si="242"/>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0"/>
        <v/>
      </c>
      <c r="T1754" s="225" t="str">
        <f ca="1">IF(B1754="","",IF(ISERROR(MATCH($J1754,SorP!$B$1:$B$6230,0)),"",INDIRECT("'SorP'!$A$"&amp;MATCH($J1754,SorP!$B$1:$B$6230,0))))</f>
        <v/>
      </c>
      <c r="U1754" s="241"/>
      <c r="V1754" s="275" t="e">
        <f>IF(C1754="",NA(),MATCH($B1754&amp;$C1754,'Smelter Look-up'!$J:$J,0))</f>
        <v>#N/A</v>
      </c>
      <c r="W1754" s="276"/>
      <c r="X1754" s="276">
        <f t="shared" ca="1" si="241"/>
        <v>0</v>
      </c>
      <c r="Y1754" s="276"/>
      <c r="Z1754" s="276"/>
      <c r="AB1754" s="278" t="str">
        <f t="shared" si="242"/>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0"/>
        <v/>
      </c>
      <c r="T1755" s="225" t="str">
        <f ca="1">IF(B1755="","",IF(ISERROR(MATCH($J1755,SorP!$B$1:$B$6230,0)),"",INDIRECT("'SorP'!$A$"&amp;MATCH($J1755,SorP!$B$1:$B$6230,0))))</f>
        <v/>
      </c>
      <c r="U1755" s="241"/>
      <c r="V1755" s="275" t="e">
        <f>IF(C1755="",NA(),MATCH($B1755&amp;$C1755,'Smelter Look-up'!$J:$J,0))</f>
        <v>#N/A</v>
      </c>
      <c r="W1755" s="276"/>
      <c r="X1755" s="276">
        <f t="shared" ca="1" si="241"/>
        <v>0</v>
      </c>
      <c r="Y1755" s="276"/>
      <c r="Z1755" s="276"/>
      <c r="AB1755" s="278" t="str">
        <f t="shared" si="242"/>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3">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44">IF(AND(C1756="Smelter not listed",OR(LEN(D1756)=0,LEN(E1756)=0)),1,0)</f>
        <v>0</v>
      </c>
      <c r="Y1756" s="276"/>
      <c r="Z1756" s="276"/>
      <c r="AB1756" s="278" t="str">
        <f t="shared" ref="AB1756:AB1786" si="245">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3"/>
        <v/>
      </c>
      <c r="T1757" s="225" t="str">
        <f ca="1">IF(B1757="","",IF(ISERROR(MATCH($J1757,SorP!$B$1:$B$6230,0)),"",INDIRECT("'SorP'!$A$"&amp;MATCH($J1757,SorP!$B$1:$B$6230,0))))</f>
        <v/>
      </c>
      <c r="U1757" s="241"/>
      <c r="V1757" s="275" t="e">
        <f>IF(C1757="",NA(),MATCH($B1757&amp;$C1757,'Smelter Look-up'!$J:$J,0))</f>
        <v>#N/A</v>
      </c>
      <c r="W1757" s="276"/>
      <c r="X1757" s="276">
        <f t="shared" ca="1" si="244"/>
        <v>0</v>
      </c>
      <c r="Y1757" s="276"/>
      <c r="Z1757" s="276"/>
      <c r="AB1757" s="278" t="str">
        <f t="shared" si="245"/>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3"/>
        <v/>
      </c>
      <c r="T1758" s="225" t="str">
        <f ca="1">IF(B1758="","",IF(ISERROR(MATCH($J1758,SorP!$B$1:$B$6230,0)),"",INDIRECT("'SorP'!$A$"&amp;MATCH($J1758,SorP!$B$1:$B$6230,0))))</f>
        <v/>
      </c>
      <c r="U1758" s="241"/>
      <c r="V1758" s="275" t="e">
        <f>IF(C1758="",NA(),MATCH($B1758&amp;$C1758,'Smelter Look-up'!$J:$J,0))</f>
        <v>#N/A</v>
      </c>
      <c r="W1758" s="276"/>
      <c r="X1758" s="276">
        <f t="shared" ca="1" si="244"/>
        <v>0</v>
      </c>
      <c r="Y1758" s="276"/>
      <c r="Z1758" s="276"/>
      <c r="AB1758" s="278" t="str">
        <f t="shared" si="245"/>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3"/>
        <v/>
      </c>
      <c r="T1759" s="225" t="str">
        <f ca="1">IF(B1759="","",IF(ISERROR(MATCH($J1759,SorP!$B$1:$B$6230,0)),"",INDIRECT("'SorP'!$A$"&amp;MATCH($J1759,SorP!$B$1:$B$6230,0))))</f>
        <v/>
      </c>
      <c r="U1759" s="241"/>
      <c r="V1759" s="275" t="e">
        <f>IF(C1759="",NA(),MATCH($B1759&amp;$C1759,'Smelter Look-up'!$J:$J,0))</f>
        <v>#N/A</v>
      </c>
      <c r="W1759" s="276"/>
      <c r="X1759" s="276">
        <f t="shared" ca="1" si="244"/>
        <v>0</v>
      </c>
      <c r="Y1759" s="276"/>
      <c r="Z1759" s="276"/>
      <c r="AB1759" s="278" t="str">
        <f t="shared" si="245"/>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3"/>
        <v/>
      </c>
      <c r="T1760" s="225" t="str">
        <f ca="1">IF(B1760="","",IF(ISERROR(MATCH($J1760,SorP!$B$1:$B$6230,0)),"",INDIRECT("'SorP'!$A$"&amp;MATCH($J1760,SorP!$B$1:$B$6230,0))))</f>
        <v/>
      </c>
      <c r="U1760" s="241"/>
      <c r="V1760" s="275" t="e">
        <f>IF(C1760="",NA(),MATCH($B1760&amp;$C1760,'Smelter Look-up'!$J:$J,0))</f>
        <v>#N/A</v>
      </c>
      <c r="W1760" s="276"/>
      <c r="X1760" s="276">
        <f t="shared" ca="1" si="244"/>
        <v>0</v>
      </c>
      <c r="Y1760" s="276"/>
      <c r="Z1760" s="276"/>
      <c r="AB1760" s="278" t="str">
        <f t="shared" si="245"/>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3"/>
        <v/>
      </c>
      <c r="T1761" s="225" t="str">
        <f ca="1">IF(B1761="","",IF(ISERROR(MATCH($J1761,SorP!$B$1:$B$6230,0)),"",INDIRECT("'SorP'!$A$"&amp;MATCH($J1761,SorP!$B$1:$B$6230,0))))</f>
        <v/>
      </c>
      <c r="U1761" s="241"/>
      <c r="V1761" s="275" t="e">
        <f>IF(C1761="",NA(),MATCH($B1761&amp;$C1761,'Smelter Look-up'!$J:$J,0))</f>
        <v>#N/A</v>
      </c>
      <c r="W1761" s="276"/>
      <c r="X1761" s="276">
        <f t="shared" ca="1" si="244"/>
        <v>0</v>
      </c>
      <c r="Y1761" s="276"/>
      <c r="Z1761" s="276"/>
      <c r="AB1761" s="278" t="str">
        <f t="shared" si="245"/>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3"/>
        <v/>
      </c>
      <c r="T1762" s="225" t="str">
        <f ca="1">IF(B1762="","",IF(ISERROR(MATCH($J1762,SorP!$B$1:$B$6230,0)),"",INDIRECT("'SorP'!$A$"&amp;MATCH($J1762,SorP!$B$1:$B$6230,0))))</f>
        <v/>
      </c>
      <c r="U1762" s="241"/>
      <c r="V1762" s="275" t="e">
        <f>IF(C1762="",NA(),MATCH($B1762&amp;$C1762,'Smelter Look-up'!$J:$J,0))</f>
        <v>#N/A</v>
      </c>
      <c r="W1762" s="276"/>
      <c r="X1762" s="276">
        <f t="shared" ca="1" si="244"/>
        <v>0</v>
      </c>
      <c r="Y1762" s="276"/>
      <c r="Z1762" s="276"/>
      <c r="AB1762" s="278" t="str">
        <f t="shared" si="245"/>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3"/>
        <v/>
      </c>
      <c r="T1763" s="225" t="str">
        <f ca="1">IF(B1763="","",IF(ISERROR(MATCH($J1763,SorP!$B$1:$B$6230,0)),"",INDIRECT("'SorP'!$A$"&amp;MATCH($J1763,SorP!$B$1:$B$6230,0))))</f>
        <v/>
      </c>
      <c r="U1763" s="241"/>
      <c r="V1763" s="275" t="e">
        <f>IF(C1763="",NA(),MATCH($B1763&amp;$C1763,'Smelter Look-up'!$J:$J,0))</f>
        <v>#N/A</v>
      </c>
      <c r="W1763" s="276"/>
      <c r="X1763" s="276">
        <f t="shared" ca="1" si="244"/>
        <v>0</v>
      </c>
      <c r="Y1763" s="276"/>
      <c r="Z1763" s="276"/>
      <c r="AB1763" s="278" t="str">
        <f t="shared" si="245"/>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3"/>
        <v/>
      </c>
      <c r="T1764" s="225" t="str">
        <f ca="1">IF(B1764="","",IF(ISERROR(MATCH($J1764,SorP!$B$1:$B$6230,0)),"",INDIRECT("'SorP'!$A$"&amp;MATCH($J1764,SorP!$B$1:$B$6230,0))))</f>
        <v/>
      </c>
      <c r="U1764" s="241"/>
      <c r="V1764" s="275" t="e">
        <f>IF(C1764="",NA(),MATCH($B1764&amp;$C1764,'Smelter Look-up'!$J:$J,0))</f>
        <v>#N/A</v>
      </c>
      <c r="W1764" s="276"/>
      <c r="X1764" s="276">
        <f t="shared" ca="1" si="244"/>
        <v>0</v>
      </c>
      <c r="Y1764" s="276"/>
      <c r="Z1764" s="276"/>
      <c r="AB1764" s="278" t="str">
        <f t="shared" si="245"/>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3"/>
        <v/>
      </c>
      <c r="T1765" s="225" t="str">
        <f ca="1">IF(B1765="","",IF(ISERROR(MATCH($J1765,SorP!$B$1:$B$6230,0)),"",INDIRECT("'SorP'!$A$"&amp;MATCH($J1765,SorP!$B$1:$B$6230,0))))</f>
        <v/>
      </c>
      <c r="U1765" s="241"/>
      <c r="V1765" s="275" t="e">
        <f>IF(C1765="",NA(),MATCH($B1765&amp;$C1765,'Smelter Look-up'!$J:$J,0))</f>
        <v>#N/A</v>
      </c>
      <c r="W1765" s="276"/>
      <c r="X1765" s="276">
        <f t="shared" ca="1" si="244"/>
        <v>0</v>
      </c>
      <c r="Y1765" s="276"/>
      <c r="Z1765" s="276"/>
      <c r="AB1765" s="278" t="str">
        <f t="shared" si="245"/>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3"/>
        <v/>
      </c>
      <c r="T1766" s="225" t="str">
        <f ca="1">IF(B1766="","",IF(ISERROR(MATCH($J1766,SorP!$B$1:$B$6230,0)),"",INDIRECT("'SorP'!$A$"&amp;MATCH($J1766,SorP!$B$1:$B$6230,0))))</f>
        <v/>
      </c>
      <c r="U1766" s="241"/>
      <c r="V1766" s="275" t="e">
        <f>IF(C1766="",NA(),MATCH($B1766&amp;$C1766,'Smelter Look-up'!$J:$J,0))</f>
        <v>#N/A</v>
      </c>
      <c r="W1766" s="276"/>
      <c r="X1766" s="276">
        <f t="shared" ca="1" si="244"/>
        <v>0</v>
      </c>
      <c r="Y1766" s="276"/>
      <c r="Z1766" s="276"/>
      <c r="AB1766" s="278" t="str">
        <f t="shared" si="245"/>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3"/>
        <v/>
      </c>
      <c r="T1767" s="225" t="str">
        <f ca="1">IF(B1767="","",IF(ISERROR(MATCH($J1767,SorP!$B$1:$B$6230,0)),"",INDIRECT("'SorP'!$A$"&amp;MATCH($J1767,SorP!$B$1:$B$6230,0))))</f>
        <v/>
      </c>
      <c r="U1767" s="241"/>
      <c r="V1767" s="275" t="e">
        <f>IF(C1767="",NA(),MATCH($B1767&amp;$C1767,'Smelter Look-up'!$J:$J,0))</f>
        <v>#N/A</v>
      </c>
      <c r="W1767" s="276"/>
      <c r="X1767" s="276">
        <f t="shared" ca="1" si="244"/>
        <v>0</v>
      </c>
      <c r="Y1767" s="276"/>
      <c r="Z1767" s="276"/>
      <c r="AB1767" s="278" t="str">
        <f t="shared" si="245"/>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3"/>
        <v/>
      </c>
      <c r="T1768" s="225" t="str">
        <f ca="1">IF(B1768="","",IF(ISERROR(MATCH($J1768,SorP!$B$1:$B$6230,0)),"",INDIRECT("'SorP'!$A$"&amp;MATCH($J1768,SorP!$B$1:$B$6230,0))))</f>
        <v/>
      </c>
      <c r="U1768" s="241"/>
      <c r="V1768" s="275" t="e">
        <f>IF(C1768="",NA(),MATCH($B1768&amp;$C1768,'Smelter Look-up'!$J:$J,0))</f>
        <v>#N/A</v>
      </c>
      <c r="W1768" s="276"/>
      <c r="X1768" s="276">
        <f t="shared" ca="1" si="244"/>
        <v>0</v>
      </c>
      <c r="Y1768" s="276"/>
      <c r="Z1768" s="276"/>
      <c r="AB1768" s="278" t="str">
        <f t="shared" si="245"/>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3"/>
        <v/>
      </c>
      <c r="T1769" s="225" t="str">
        <f ca="1">IF(B1769="","",IF(ISERROR(MATCH($J1769,SorP!$B$1:$B$6230,0)),"",INDIRECT("'SorP'!$A$"&amp;MATCH($J1769,SorP!$B$1:$B$6230,0))))</f>
        <v/>
      </c>
      <c r="U1769" s="241"/>
      <c r="V1769" s="275" t="e">
        <f>IF(C1769="",NA(),MATCH($B1769&amp;$C1769,'Smelter Look-up'!$J:$J,0))</f>
        <v>#N/A</v>
      </c>
      <c r="W1769" s="276"/>
      <c r="X1769" s="276">
        <f t="shared" ca="1" si="244"/>
        <v>0</v>
      </c>
      <c r="Y1769" s="276"/>
      <c r="Z1769" s="276"/>
      <c r="AB1769" s="278" t="str">
        <f t="shared" si="245"/>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3"/>
        <v/>
      </c>
      <c r="T1770" s="225" t="str">
        <f ca="1">IF(B1770="","",IF(ISERROR(MATCH($J1770,SorP!$B$1:$B$6230,0)),"",INDIRECT("'SorP'!$A$"&amp;MATCH($J1770,SorP!$B$1:$B$6230,0))))</f>
        <v/>
      </c>
      <c r="U1770" s="241"/>
      <c r="V1770" s="275" t="e">
        <f>IF(C1770="",NA(),MATCH($B1770&amp;$C1770,'Smelter Look-up'!$J:$J,0))</f>
        <v>#N/A</v>
      </c>
      <c r="W1770" s="276"/>
      <c r="X1770" s="276">
        <f t="shared" ca="1" si="244"/>
        <v>0</v>
      </c>
      <c r="Y1770" s="276"/>
      <c r="Z1770" s="276"/>
      <c r="AB1770" s="278" t="str">
        <f t="shared" si="245"/>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3"/>
        <v/>
      </c>
      <c r="T1771" s="225" t="str">
        <f ca="1">IF(B1771="","",IF(ISERROR(MATCH($J1771,SorP!$B$1:$B$6230,0)),"",INDIRECT("'SorP'!$A$"&amp;MATCH($J1771,SorP!$B$1:$B$6230,0))))</f>
        <v/>
      </c>
      <c r="U1771" s="241"/>
      <c r="V1771" s="275" t="e">
        <f>IF(C1771="",NA(),MATCH($B1771&amp;$C1771,'Smelter Look-up'!$J:$J,0))</f>
        <v>#N/A</v>
      </c>
      <c r="W1771" s="276"/>
      <c r="X1771" s="276">
        <f t="shared" ca="1" si="244"/>
        <v>0</v>
      </c>
      <c r="Y1771" s="276"/>
      <c r="Z1771" s="276"/>
      <c r="AB1771" s="278" t="str">
        <f t="shared" si="245"/>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3"/>
        <v/>
      </c>
      <c r="T1772" s="225" t="str">
        <f ca="1">IF(B1772="","",IF(ISERROR(MATCH($J1772,SorP!$B$1:$B$6230,0)),"",INDIRECT("'SorP'!$A$"&amp;MATCH($J1772,SorP!$B$1:$B$6230,0))))</f>
        <v/>
      </c>
      <c r="U1772" s="241"/>
      <c r="V1772" s="275" t="e">
        <f>IF(C1772="",NA(),MATCH($B1772&amp;$C1772,'Smelter Look-up'!$J:$J,0))</f>
        <v>#N/A</v>
      </c>
      <c r="W1772" s="276"/>
      <c r="X1772" s="276">
        <f t="shared" ca="1" si="244"/>
        <v>0</v>
      </c>
      <c r="Y1772" s="276"/>
      <c r="Z1772" s="276"/>
      <c r="AB1772" s="278" t="str">
        <f t="shared" si="245"/>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3"/>
        <v/>
      </c>
      <c r="T1773" s="225" t="str">
        <f ca="1">IF(B1773="","",IF(ISERROR(MATCH($J1773,SorP!$B$1:$B$6230,0)),"",INDIRECT("'SorP'!$A$"&amp;MATCH($J1773,SorP!$B$1:$B$6230,0))))</f>
        <v/>
      </c>
      <c r="U1773" s="241"/>
      <c r="V1773" s="275" t="e">
        <f>IF(C1773="",NA(),MATCH($B1773&amp;$C1773,'Smelter Look-up'!$J:$J,0))</f>
        <v>#N/A</v>
      </c>
      <c r="W1773" s="276"/>
      <c r="X1773" s="276">
        <f t="shared" ca="1" si="244"/>
        <v>0</v>
      </c>
      <c r="Y1773" s="276"/>
      <c r="Z1773" s="276"/>
      <c r="AB1773" s="278" t="str">
        <f t="shared" si="245"/>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3"/>
        <v/>
      </c>
      <c r="T1774" s="225" t="str">
        <f ca="1">IF(B1774="","",IF(ISERROR(MATCH($J1774,SorP!$B$1:$B$6230,0)),"",INDIRECT("'SorP'!$A$"&amp;MATCH($J1774,SorP!$B$1:$B$6230,0))))</f>
        <v/>
      </c>
      <c r="U1774" s="241"/>
      <c r="V1774" s="275" t="e">
        <f>IF(C1774="",NA(),MATCH($B1774&amp;$C1774,'Smelter Look-up'!$J:$J,0))</f>
        <v>#N/A</v>
      </c>
      <c r="W1774" s="276"/>
      <c r="X1774" s="276">
        <f t="shared" ca="1" si="244"/>
        <v>0</v>
      </c>
      <c r="Y1774" s="276"/>
      <c r="Z1774" s="276"/>
      <c r="AB1774" s="278" t="str">
        <f t="shared" si="245"/>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3"/>
        <v/>
      </c>
      <c r="T1775" s="225" t="str">
        <f ca="1">IF(B1775="","",IF(ISERROR(MATCH($J1775,SorP!$B$1:$B$6230,0)),"",INDIRECT("'SorP'!$A$"&amp;MATCH($J1775,SorP!$B$1:$B$6230,0))))</f>
        <v/>
      </c>
      <c r="U1775" s="241"/>
      <c r="V1775" s="275" t="e">
        <f>IF(C1775="",NA(),MATCH($B1775&amp;$C1775,'Smelter Look-up'!$J:$J,0))</f>
        <v>#N/A</v>
      </c>
      <c r="W1775" s="276"/>
      <c r="X1775" s="276">
        <f t="shared" ca="1" si="244"/>
        <v>0</v>
      </c>
      <c r="Y1775" s="276"/>
      <c r="Z1775" s="276"/>
      <c r="AB1775" s="278" t="str">
        <f t="shared" si="245"/>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3"/>
        <v/>
      </c>
      <c r="T1776" s="225" t="str">
        <f ca="1">IF(B1776="","",IF(ISERROR(MATCH($J1776,SorP!$B$1:$B$6230,0)),"",INDIRECT("'SorP'!$A$"&amp;MATCH($J1776,SorP!$B$1:$B$6230,0))))</f>
        <v/>
      </c>
      <c r="U1776" s="241"/>
      <c r="V1776" s="275" t="e">
        <f>IF(C1776="",NA(),MATCH($B1776&amp;$C1776,'Smelter Look-up'!$J:$J,0))</f>
        <v>#N/A</v>
      </c>
      <c r="W1776" s="276"/>
      <c r="X1776" s="276">
        <f t="shared" ca="1" si="244"/>
        <v>0</v>
      </c>
      <c r="Y1776" s="276"/>
      <c r="Z1776" s="276"/>
      <c r="AB1776" s="278" t="str">
        <f t="shared" si="245"/>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3"/>
        <v/>
      </c>
      <c r="T1777" s="225" t="str">
        <f ca="1">IF(B1777="","",IF(ISERROR(MATCH($J1777,SorP!$B$1:$B$6230,0)),"",INDIRECT("'SorP'!$A$"&amp;MATCH($J1777,SorP!$B$1:$B$6230,0))))</f>
        <v/>
      </c>
      <c r="U1777" s="241"/>
      <c r="V1777" s="275" t="e">
        <f>IF(C1777="",NA(),MATCH($B1777&amp;$C1777,'Smelter Look-up'!$J:$J,0))</f>
        <v>#N/A</v>
      </c>
      <c r="W1777" s="276"/>
      <c r="X1777" s="276">
        <f t="shared" ca="1" si="244"/>
        <v>0</v>
      </c>
      <c r="Y1777" s="276"/>
      <c r="Z1777" s="276"/>
      <c r="AB1777" s="278" t="str">
        <f t="shared" si="245"/>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3"/>
        <v/>
      </c>
      <c r="T1778" s="225" t="str">
        <f ca="1">IF(B1778="","",IF(ISERROR(MATCH($J1778,SorP!$B$1:$B$6230,0)),"",INDIRECT("'SorP'!$A$"&amp;MATCH($J1778,SorP!$B$1:$B$6230,0))))</f>
        <v/>
      </c>
      <c r="U1778" s="241"/>
      <c r="V1778" s="275" t="e">
        <f>IF(C1778="",NA(),MATCH($B1778&amp;$C1778,'Smelter Look-up'!$J:$J,0))</f>
        <v>#N/A</v>
      </c>
      <c r="W1778" s="276"/>
      <c r="X1778" s="276">
        <f t="shared" ca="1" si="244"/>
        <v>0</v>
      </c>
      <c r="Y1778" s="276"/>
      <c r="Z1778" s="276"/>
      <c r="AB1778" s="278" t="str">
        <f t="shared" si="245"/>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3"/>
        <v/>
      </c>
      <c r="T1779" s="225" t="str">
        <f ca="1">IF(B1779="","",IF(ISERROR(MATCH($J1779,SorP!$B$1:$B$6230,0)),"",INDIRECT("'SorP'!$A$"&amp;MATCH($J1779,SorP!$B$1:$B$6230,0))))</f>
        <v/>
      </c>
      <c r="U1779" s="241"/>
      <c r="V1779" s="275" t="e">
        <f>IF(C1779="",NA(),MATCH($B1779&amp;$C1779,'Smelter Look-up'!$J:$J,0))</f>
        <v>#N/A</v>
      </c>
      <c r="W1779" s="276"/>
      <c r="X1779" s="276">
        <f t="shared" ca="1" si="244"/>
        <v>0</v>
      </c>
      <c r="Y1779" s="276"/>
      <c r="Z1779" s="276"/>
      <c r="AB1779" s="278" t="str">
        <f t="shared" si="245"/>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3"/>
        <v/>
      </c>
      <c r="T1780" s="225" t="str">
        <f ca="1">IF(B1780="","",IF(ISERROR(MATCH($J1780,SorP!$B$1:$B$6230,0)),"",INDIRECT("'SorP'!$A$"&amp;MATCH($J1780,SorP!$B$1:$B$6230,0))))</f>
        <v/>
      </c>
      <c r="U1780" s="241"/>
      <c r="V1780" s="275" t="e">
        <f>IF(C1780="",NA(),MATCH($B1780&amp;$C1780,'Smelter Look-up'!$J:$J,0))</f>
        <v>#N/A</v>
      </c>
      <c r="W1780" s="276"/>
      <c r="X1780" s="276">
        <f t="shared" ca="1" si="244"/>
        <v>0</v>
      </c>
      <c r="Y1780" s="276"/>
      <c r="Z1780" s="276"/>
      <c r="AB1780" s="278" t="str">
        <f t="shared" si="245"/>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3"/>
        <v/>
      </c>
      <c r="T1781" s="225" t="str">
        <f ca="1">IF(B1781="","",IF(ISERROR(MATCH($J1781,SorP!$B$1:$B$6230,0)),"",INDIRECT("'SorP'!$A$"&amp;MATCH($J1781,SorP!$B$1:$B$6230,0))))</f>
        <v/>
      </c>
      <c r="U1781" s="241"/>
      <c r="V1781" s="275" t="e">
        <f>IF(C1781="",NA(),MATCH($B1781&amp;$C1781,'Smelter Look-up'!$J:$J,0))</f>
        <v>#N/A</v>
      </c>
      <c r="W1781" s="276"/>
      <c r="X1781" s="276">
        <f t="shared" ca="1" si="244"/>
        <v>0</v>
      </c>
      <c r="Y1781" s="276"/>
      <c r="Z1781" s="276"/>
      <c r="AB1781" s="278" t="str">
        <f t="shared" si="245"/>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3"/>
        <v/>
      </c>
      <c r="T1782" s="225" t="str">
        <f ca="1">IF(B1782="","",IF(ISERROR(MATCH($J1782,SorP!$B$1:$B$6230,0)),"",INDIRECT("'SorP'!$A$"&amp;MATCH($J1782,SorP!$B$1:$B$6230,0))))</f>
        <v/>
      </c>
      <c r="U1782" s="241"/>
      <c r="V1782" s="275" t="e">
        <f>IF(C1782="",NA(),MATCH($B1782&amp;$C1782,'Smelter Look-up'!$J:$J,0))</f>
        <v>#N/A</v>
      </c>
      <c r="W1782" s="276"/>
      <c r="X1782" s="276">
        <f t="shared" ca="1" si="244"/>
        <v>0</v>
      </c>
      <c r="Y1782" s="276"/>
      <c r="Z1782" s="276"/>
      <c r="AB1782" s="278" t="str">
        <f t="shared" si="245"/>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3"/>
        <v/>
      </c>
      <c r="T1783" s="225" t="str">
        <f ca="1">IF(B1783="","",IF(ISERROR(MATCH($J1783,SorP!$B$1:$B$6230,0)),"",INDIRECT("'SorP'!$A$"&amp;MATCH($J1783,SorP!$B$1:$B$6230,0))))</f>
        <v/>
      </c>
      <c r="U1783" s="241"/>
      <c r="V1783" s="275" t="e">
        <f>IF(C1783="",NA(),MATCH($B1783&amp;$C1783,'Smelter Look-up'!$J:$J,0))</f>
        <v>#N/A</v>
      </c>
      <c r="W1783" s="276"/>
      <c r="X1783" s="276">
        <f t="shared" ca="1" si="244"/>
        <v>0</v>
      </c>
      <c r="Y1783" s="276"/>
      <c r="Z1783" s="276"/>
      <c r="AB1783" s="278" t="str">
        <f t="shared" si="245"/>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3"/>
        <v/>
      </c>
      <c r="T1784" s="225" t="str">
        <f ca="1">IF(B1784="","",IF(ISERROR(MATCH($J1784,SorP!$B$1:$B$6230,0)),"",INDIRECT("'SorP'!$A$"&amp;MATCH($J1784,SorP!$B$1:$B$6230,0))))</f>
        <v/>
      </c>
      <c r="U1784" s="241"/>
      <c r="V1784" s="275" t="e">
        <f>IF(C1784="",NA(),MATCH($B1784&amp;$C1784,'Smelter Look-up'!$J:$J,0))</f>
        <v>#N/A</v>
      </c>
      <c r="W1784" s="276"/>
      <c r="X1784" s="276">
        <f t="shared" ca="1" si="244"/>
        <v>0</v>
      </c>
      <c r="Y1784" s="276"/>
      <c r="Z1784" s="276"/>
      <c r="AB1784" s="278" t="str">
        <f t="shared" si="245"/>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3"/>
        <v/>
      </c>
      <c r="T1785" s="225" t="str">
        <f ca="1">IF(B1785="","",IF(ISERROR(MATCH($J1785,SorP!$B$1:$B$6230,0)),"",INDIRECT("'SorP'!$A$"&amp;MATCH($J1785,SorP!$B$1:$B$6230,0))))</f>
        <v/>
      </c>
      <c r="U1785" s="241"/>
      <c r="V1785" s="275" t="e">
        <f>IF(C1785="",NA(),MATCH($B1785&amp;$C1785,'Smelter Look-up'!$J:$J,0))</f>
        <v>#N/A</v>
      </c>
      <c r="W1785" s="276"/>
      <c r="X1785" s="276">
        <f t="shared" ca="1" si="244"/>
        <v>0</v>
      </c>
      <c r="Y1785" s="276"/>
      <c r="Z1785" s="276"/>
      <c r="AB1785" s="278" t="str">
        <f t="shared" si="245"/>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3"/>
        <v/>
      </c>
      <c r="T1786" s="225" t="str">
        <f ca="1">IF(B1786="","",IF(ISERROR(MATCH($J1786,SorP!$B$1:$B$6230,0)),"",INDIRECT("'SorP'!$A$"&amp;MATCH($J1786,SorP!$B$1:$B$6230,0))))</f>
        <v/>
      </c>
      <c r="U1786" s="241"/>
      <c r="V1786" s="275" t="e">
        <f>IF(C1786="",NA(),MATCH($B1786&amp;$C1786,'Smelter Look-up'!$J:$J,0))</f>
        <v>#N/A</v>
      </c>
      <c r="W1786" s="276"/>
      <c r="X1786" s="276">
        <f t="shared" ca="1" si="244"/>
        <v>0</v>
      </c>
      <c r="Y1786" s="276"/>
      <c r="Z1786" s="276"/>
      <c r="AB1786" s="278" t="str">
        <f t="shared" si="245"/>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46">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47">IF(AND(C1787="Smelter not listed",OR(LEN(D1787)=0,LEN(E1787)=0)),1,0)</f>
        <v>0</v>
      </c>
      <c r="Y1787" s="276"/>
      <c r="Z1787" s="276"/>
      <c r="AB1787" s="278" t="str">
        <f t="shared" ref="AB1787" si="248">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49">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0">IF(AND(C1788="Smelter not listed",OR(LEN(D1788)=0,LEN(E1788)=0)),1,0)</f>
        <v>0</v>
      </c>
      <c r="Y1788" s="276"/>
      <c r="Z1788" s="276"/>
      <c r="AB1788" s="278" t="str">
        <f t="shared" ref="AB1788:AB1819" si="251">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49"/>
        <v/>
      </c>
      <c r="T1789" s="225" t="str">
        <f ca="1">IF(B1789="","",IF(ISERROR(MATCH($J1789,SorP!$B$1:$B$6230,0)),"",INDIRECT("'SorP'!$A$"&amp;MATCH($J1789,SorP!$B$1:$B$6230,0))))</f>
        <v/>
      </c>
      <c r="U1789" s="241"/>
      <c r="V1789" s="275" t="e">
        <f>IF(C1789="",NA(),MATCH($B1789&amp;$C1789,'Smelter Look-up'!$J:$J,0))</f>
        <v>#N/A</v>
      </c>
      <c r="W1789" s="276"/>
      <c r="X1789" s="276">
        <f t="shared" ca="1" si="250"/>
        <v>0</v>
      </c>
      <c r="Y1789" s="276"/>
      <c r="Z1789" s="276"/>
      <c r="AB1789" s="278" t="str">
        <f t="shared" si="251"/>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49"/>
        <v/>
      </c>
      <c r="T1790" s="225" t="str">
        <f ca="1">IF(B1790="","",IF(ISERROR(MATCH($J1790,SorP!$B$1:$B$6230,0)),"",INDIRECT("'SorP'!$A$"&amp;MATCH($J1790,SorP!$B$1:$B$6230,0))))</f>
        <v/>
      </c>
      <c r="U1790" s="241"/>
      <c r="V1790" s="275" t="e">
        <f>IF(C1790="",NA(),MATCH($B1790&amp;$C1790,'Smelter Look-up'!$J:$J,0))</f>
        <v>#N/A</v>
      </c>
      <c r="W1790" s="276"/>
      <c r="X1790" s="276">
        <f t="shared" ca="1" si="250"/>
        <v>0</v>
      </c>
      <c r="Y1790" s="276"/>
      <c r="Z1790" s="276"/>
      <c r="AB1790" s="278" t="str">
        <f t="shared" si="251"/>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49"/>
        <v/>
      </c>
      <c r="T1791" s="225" t="str">
        <f ca="1">IF(B1791="","",IF(ISERROR(MATCH($J1791,SorP!$B$1:$B$6230,0)),"",INDIRECT("'SorP'!$A$"&amp;MATCH($J1791,SorP!$B$1:$B$6230,0))))</f>
        <v/>
      </c>
      <c r="U1791" s="241"/>
      <c r="V1791" s="275" t="e">
        <f>IF(C1791="",NA(),MATCH($B1791&amp;$C1791,'Smelter Look-up'!$J:$J,0))</f>
        <v>#N/A</v>
      </c>
      <c r="W1791" s="276"/>
      <c r="X1791" s="276">
        <f t="shared" ca="1" si="250"/>
        <v>0</v>
      </c>
      <c r="Y1791" s="276"/>
      <c r="Z1791" s="276"/>
      <c r="AB1791" s="278" t="str">
        <f t="shared" si="251"/>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49"/>
        <v/>
      </c>
      <c r="T1792" s="225" t="str">
        <f ca="1">IF(B1792="","",IF(ISERROR(MATCH($J1792,SorP!$B$1:$B$6230,0)),"",INDIRECT("'SorP'!$A$"&amp;MATCH($J1792,SorP!$B$1:$B$6230,0))))</f>
        <v/>
      </c>
      <c r="U1792" s="241"/>
      <c r="V1792" s="275" t="e">
        <f>IF(C1792="",NA(),MATCH($B1792&amp;$C1792,'Smelter Look-up'!$J:$J,0))</f>
        <v>#N/A</v>
      </c>
      <c r="W1792" s="276"/>
      <c r="X1792" s="276">
        <f t="shared" ca="1" si="250"/>
        <v>0</v>
      </c>
      <c r="Y1792" s="276"/>
      <c r="Z1792" s="276"/>
      <c r="AB1792" s="278" t="str">
        <f t="shared" si="251"/>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49"/>
        <v/>
      </c>
      <c r="T1793" s="225" t="str">
        <f ca="1">IF(B1793="","",IF(ISERROR(MATCH($J1793,SorP!$B$1:$B$6230,0)),"",INDIRECT("'SorP'!$A$"&amp;MATCH($J1793,SorP!$B$1:$B$6230,0))))</f>
        <v/>
      </c>
      <c r="U1793" s="241"/>
      <c r="V1793" s="275" t="e">
        <f>IF(C1793="",NA(),MATCH($B1793&amp;$C1793,'Smelter Look-up'!$J:$J,0))</f>
        <v>#N/A</v>
      </c>
      <c r="W1793" s="276"/>
      <c r="X1793" s="276">
        <f t="shared" ca="1" si="250"/>
        <v>0</v>
      </c>
      <c r="Y1793" s="276"/>
      <c r="Z1793" s="276"/>
      <c r="AB1793" s="278" t="str">
        <f t="shared" si="251"/>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49"/>
        <v/>
      </c>
      <c r="T1794" s="225" t="str">
        <f ca="1">IF(B1794="","",IF(ISERROR(MATCH($J1794,SorP!$B$1:$B$6230,0)),"",INDIRECT("'SorP'!$A$"&amp;MATCH($J1794,SorP!$B$1:$B$6230,0))))</f>
        <v/>
      </c>
      <c r="U1794" s="241"/>
      <c r="V1794" s="275" t="e">
        <f>IF(C1794="",NA(),MATCH($B1794&amp;$C1794,'Smelter Look-up'!$J:$J,0))</f>
        <v>#N/A</v>
      </c>
      <c r="W1794" s="276"/>
      <c r="X1794" s="276">
        <f t="shared" ca="1" si="250"/>
        <v>0</v>
      </c>
      <c r="Y1794" s="276"/>
      <c r="Z1794" s="276"/>
      <c r="AB1794" s="278" t="str">
        <f t="shared" si="251"/>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49"/>
        <v/>
      </c>
      <c r="T1795" s="225" t="str">
        <f ca="1">IF(B1795="","",IF(ISERROR(MATCH($J1795,SorP!$B$1:$B$6230,0)),"",INDIRECT("'SorP'!$A$"&amp;MATCH($J1795,SorP!$B$1:$B$6230,0))))</f>
        <v/>
      </c>
      <c r="U1795" s="241"/>
      <c r="V1795" s="275" t="e">
        <f>IF(C1795="",NA(),MATCH($B1795&amp;$C1795,'Smelter Look-up'!$J:$J,0))</f>
        <v>#N/A</v>
      </c>
      <c r="W1795" s="276"/>
      <c r="X1795" s="276">
        <f t="shared" ca="1" si="250"/>
        <v>0</v>
      </c>
      <c r="Y1795" s="276"/>
      <c r="Z1795" s="276"/>
      <c r="AB1795" s="278" t="str">
        <f t="shared" si="251"/>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49"/>
        <v/>
      </c>
      <c r="T1796" s="225" t="str">
        <f ca="1">IF(B1796="","",IF(ISERROR(MATCH($J1796,SorP!$B$1:$B$6230,0)),"",INDIRECT("'SorP'!$A$"&amp;MATCH($J1796,SorP!$B$1:$B$6230,0))))</f>
        <v/>
      </c>
      <c r="U1796" s="241"/>
      <c r="V1796" s="275" t="e">
        <f>IF(C1796="",NA(),MATCH($B1796&amp;$C1796,'Smelter Look-up'!$J:$J,0))</f>
        <v>#N/A</v>
      </c>
      <c r="W1796" s="276"/>
      <c r="X1796" s="276">
        <f t="shared" ca="1" si="250"/>
        <v>0</v>
      </c>
      <c r="Y1796" s="276"/>
      <c r="Z1796" s="276"/>
      <c r="AB1796" s="278" t="str">
        <f t="shared" si="251"/>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49"/>
        <v/>
      </c>
      <c r="T1797" s="225" t="str">
        <f ca="1">IF(B1797="","",IF(ISERROR(MATCH($J1797,SorP!$B$1:$B$6230,0)),"",INDIRECT("'SorP'!$A$"&amp;MATCH($J1797,SorP!$B$1:$B$6230,0))))</f>
        <v/>
      </c>
      <c r="U1797" s="241"/>
      <c r="V1797" s="275" t="e">
        <f>IF(C1797="",NA(),MATCH($B1797&amp;$C1797,'Smelter Look-up'!$J:$J,0))</f>
        <v>#N/A</v>
      </c>
      <c r="W1797" s="276"/>
      <c r="X1797" s="276">
        <f t="shared" ca="1" si="250"/>
        <v>0</v>
      </c>
      <c r="Y1797" s="276"/>
      <c r="Z1797" s="276"/>
      <c r="AB1797" s="278" t="str">
        <f t="shared" si="251"/>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49"/>
        <v/>
      </c>
      <c r="T1798" s="225" t="str">
        <f ca="1">IF(B1798="","",IF(ISERROR(MATCH($J1798,SorP!$B$1:$B$6230,0)),"",INDIRECT("'SorP'!$A$"&amp;MATCH($J1798,SorP!$B$1:$B$6230,0))))</f>
        <v/>
      </c>
      <c r="U1798" s="241"/>
      <c r="V1798" s="275" t="e">
        <f>IF(C1798="",NA(),MATCH($B1798&amp;$C1798,'Smelter Look-up'!$J:$J,0))</f>
        <v>#N/A</v>
      </c>
      <c r="W1798" s="276"/>
      <c r="X1798" s="276">
        <f t="shared" ca="1" si="250"/>
        <v>0</v>
      </c>
      <c r="Y1798" s="276"/>
      <c r="Z1798" s="276"/>
      <c r="AB1798" s="278" t="str">
        <f t="shared" si="251"/>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49"/>
        <v/>
      </c>
      <c r="T1799" s="225" t="str">
        <f ca="1">IF(B1799="","",IF(ISERROR(MATCH($J1799,SorP!$B$1:$B$6230,0)),"",INDIRECT("'SorP'!$A$"&amp;MATCH($J1799,SorP!$B$1:$B$6230,0))))</f>
        <v/>
      </c>
      <c r="U1799" s="241"/>
      <c r="V1799" s="275" t="e">
        <f>IF(C1799="",NA(),MATCH($B1799&amp;$C1799,'Smelter Look-up'!$J:$J,0))</f>
        <v>#N/A</v>
      </c>
      <c r="W1799" s="276"/>
      <c r="X1799" s="276">
        <f t="shared" ca="1" si="250"/>
        <v>0</v>
      </c>
      <c r="Y1799" s="276"/>
      <c r="Z1799" s="276"/>
      <c r="AB1799" s="278" t="str">
        <f t="shared" si="251"/>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49"/>
        <v/>
      </c>
      <c r="T1800" s="225" t="str">
        <f ca="1">IF(B1800="","",IF(ISERROR(MATCH($J1800,SorP!$B$1:$B$6230,0)),"",INDIRECT("'SorP'!$A$"&amp;MATCH($J1800,SorP!$B$1:$B$6230,0))))</f>
        <v/>
      </c>
      <c r="U1800" s="241"/>
      <c r="V1800" s="275" t="e">
        <f>IF(C1800="",NA(),MATCH($B1800&amp;$C1800,'Smelter Look-up'!$J:$J,0))</f>
        <v>#N/A</v>
      </c>
      <c r="W1800" s="276"/>
      <c r="X1800" s="276">
        <f t="shared" ca="1" si="250"/>
        <v>0</v>
      </c>
      <c r="Y1800" s="276"/>
      <c r="Z1800" s="276"/>
      <c r="AB1800" s="278" t="str">
        <f t="shared" si="251"/>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49"/>
        <v/>
      </c>
      <c r="T1801" s="225" t="str">
        <f ca="1">IF(B1801="","",IF(ISERROR(MATCH($J1801,SorP!$B$1:$B$6230,0)),"",INDIRECT("'SorP'!$A$"&amp;MATCH($J1801,SorP!$B$1:$B$6230,0))))</f>
        <v/>
      </c>
      <c r="U1801" s="241"/>
      <c r="V1801" s="275" t="e">
        <f>IF(C1801="",NA(),MATCH($B1801&amp;$C1801,'Smelter Look-up'!$J:$J,0))</f>
        <v>#N/A</v>
      </c>
      <c r="W1801" s="276"/>
      <c r="X1801" s="276">
        <f t="shared" ca="1" si="250"/>
        <v>0</v>
      </c>
      <c r="Y1801" s="276"/>
      <c r="Z1801" s="276"/>
      <c r="AB1801" s="278" t="str">
        <f t="shared" si="251"/>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49"/>
        <v/>
      </c>
      <c r="T1802" s="225" t="str">
        <f ca="1">IF(B1802="","",IF(ISERROR(MATCH($J1802,SorP!$B$1:$B$6230,0)),"",INDIRECT("'SorP'!$A$"&amp;MATCH($J1802,SorP!$B$1:$B$6230,0))))</f>
        <v/>
      </c>
      <c r="U1802" s="241"/>
      <c r="V1802" s="275" t="e">
        <f>IF(C1802="",NA(),MATCH($B1802&amp;$C1802,'Smelter Look-up'!$J:$J,0))</f>
        <v>#N/A</v>
      </c>
      <c r="W1802" s="276"/>
      <c r="X1802" s="276">
        <f t="shared" ca="1" si="250"/>
        <v>0</v>
      </c>
      <c r="Y1802" s="276"/>
      <c r="Z1802" s="276"/>
      <c r="AB1802" s="278" t="str">
        <f t="shared" si="251"/>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49"/>
        <v/>
      </c>
      <c r="T1803" s="225" t="str">
        <f ca="1">IF(B1803="","",IF(ISERROR(MATCH($J1803,SorP!$B$1:$B$6230,0)),"",INDIRECT("'SorP'!$A$"&amp;MATCH($J1803,SorP!$B$1:$B$6230,0))))</f>
        <v/>
      </c>
      <c r="U1803" s="241"/>
      <c r="V1803" s="275" t="e">
        <f>IF(C1803="",NA(),MATCH($B1803&amp;$C1803,'Smelter Look-up'!$J:$J,0))</f>
        <v>#N/A</v>
      </c>
      <c r="W1803" s="276"/>
      <c r="X1803" s="276">
        <f t="shared" ca="1" si="250"/>
        <v>0</v>
      </c>
      <c r="Y1803" s="276"/>
      <c r="Z1803" s="276"/>
      <c r="AB1803" s="278" t="str">
        <f t="shared" si="251"/>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49"/>
        <v/>
      </c>
      <c r="T1804" s="225" t="str">
        <f ca="1">IF(B1804="","",IF(ISERROR(MATCH($J1804,SorP!$B$1:$B$6230,0)),"",INDIRECT("'SorP'!$A$"&amp;MATCH($J1804,SorP!$B$1:$B$6230,0))))</f>
        <v/>
      </c>
      <c r="U1804" s="241"/>
      <c r="V1804" s="275" t="e">
        <f>IF(C1804="",NA(),MATCH($B1804&amp;$C1804,'Smelter Look-up'!$J:$J,0))</f>
        <v>#N/A</v>
      </c>
      <c r="W1804" s="276"/>
      <c r="X1804" s="276">
        <f t="shared" ca="1" si="250"/>
        <v>0</v>
      </c>
      <c r="Y1804" s="276"/>
      <c r="Z1804" s="276"/>
      <c r="AB1804" s="278" t="str">
        <f t="shared" si="251"/>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49"/>
        <v/>
      </c>
      <c r="T1805" s="225" t="str">
        <f ca="1">IF(B1805="","",IF(ISERROR(MATCH($J1805,SorP!$B$1:$B$6230,0)),"",INDIRECT("'SorP'!$A$"&amp;MATCH($J1805,SorP!$B$1:$B$6230,0))))</f>
        <v/>
      </c>
      <c r="U1805" s="241"/>
      <c r="V1805" s="275" t="e">
        <f>IF(C1805="",NA(),MATCH($B1805&amp;$C1805,'Smelter Look-up'!$J:$J,0))</f>
        <v>#N/A</v>
      </c>
      <c r="W1805" s="276"/>
      <c r="X1805" s="276">
        <f t="shared" ca="1" si="250"/>
        <v>0</v>
      </c>
      <c r="Y1805" s="276"/>
      <c r="Z1805" s="276"/>
      <c r="AB1805" s="278" t="str">
        <f t="shared" si="251"/>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49"/>
        <v/>
      </c>
      <c r="T1806" s="225" t="str">
        <f ca="1">IF(B1806="","",IF(ISERROR(MATCH($J1806,SorP!$B$1:$B$6230,0)),"",INDIRECT("'SorP'!$A$"&amp;MATCH($J1806,SorP!$B$1:$B$6230,0))))</f>
        <v/>
      </c>
      <c r="U1806" s="241"/>
      <c r="V1806" s="275" t="e">
        <f>IF(C1806="",NA(),MATCH($B1806&amp;$C1806,'Smelter Look-up'!$J:$J,0))</f>
        <v>#N/A</v>
      </c>
      <c r="W1806" s="276"/>
      <c r="X1806" s="276">
        <f t="shared" ca="1" si="250"/>
        <v>0</v>
      </c>
      <c r="Y1806" s="276"/>
      <c r="Z1806" s="276"/>
      <c r="AB1806" s="278" t="str">
        <f t="shared" si="251"/>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49"/>
        <v/>
      </c>
      <c r="T1807" s="225" t="str">
        <f ca="1">IF(B1807="","",IF(ISERROR(MATCH($J1807,SorP!$B$1:$B$6230,0)),"",INDIRECT("'SorP'!$A$"&amp;MATCH($J1807,SorP!$B$1:$B$6230,0))))</f>
        <v/>
      </c>
      <c r="U1807" s="241"/>
      <c r="V1807" s="275" t="e">
        <f>IF(C1807="",NA(),MATCH($B1807&amp;$C1807,'Smelter Look-up'!$J:$J,0))</f>
        <v>#N/A</v>
      </c>
      <c r="W1807" s="276"/>
      <c r="X1807" s="276">
        <f t="shared" ca="1" si="250"/>
        <v>0</v>
      </c>
      <c r="Y1807" s="276"/>
      <c r="Z1807" s="276"/>
      <c r="AB1807" s="278" t="str">
        <f t="shared" si="251"/>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49"/>
        <v/>
      </c>
      <c r="T1808" s="225" t="str">
        <f ca="1">IF(B1808="","",IF(ISERROR(MATCH($J1808,SorP!$B$1:$B$6230,0)),"",INDIRECT("'SorP'!$A$"&amp;MATCH($J1808,SorP!$B$1:$B$6230,0))))</f>
        <v/>
      </c>
      <c r="U1808" s="241"/>
      <c r="V1808" s="275" t="e">
        <f>IF(C1808="",NA(),MATCH($B1808&amp;$C1808,'Smelter Look-up'!$J:$J,0))</f>
        <v>#N/A</v>
      </c>
      <c r="W1808" s="276"/>
      <c r="X1808" s="276">
        <f t="shared" ca="1" si="250"/>
        <v>0</v>
      </c>
      <c r="Y1808" s="276"/>
      <c r="Z1808" s="276"/>
      <c r="AB1808" s="278" t="str">
        <f t="shared" si="251"/>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49"/>
        <v/>
      </c>
      <c r="T1809" s="225" t="str">
        <f ca="1">IF(B1809="","",IF(ISERROR(MATCH($J1809,SorP!$B$1:$B$6230,0)),"",INDIRECT("'SorP'!$A$"&amp;MATCH($J1809,SorP!$B$1:$B$6230,0))))</f>
        <v/>
      </c>
      <c r="U1809" s="241"/>
      <c r="V1809" s="275" t="e">
        <f>IF(C1809="",NA(),MATCH($B1809&amp;$C1809,'Smelter Look-up'!$J:$J,0))</f>
        <v>#N/A</v>
      </c>
      <c r="W1809" s="276"/>
      <c r="X1809" s="276">
        <f t="shared" ca="1" si="250"/>
        <v>0</v>
      </c>
      <c r="Y1809" s="276"/>
      <c r="Z1809" s="276"/>
      <c r="AB1809" s="278" t="str">
        <f t="shared" si="251"/>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49"/>
        <v/>
      </c>
      <c r="T1810" s="225" t="str">
        <f ca="1">IF(B1810="","",IF(ISERROR(MATCH($J1810,SorP!$B$1:$B$6230,0)),"",INDIRECT("'SorP'!$A$"&amp;MATCH($J1810,SorP!$B$1:$B$6230,0))))</f>
        <v/>
      </c>
      <c r="U1810" s="241"/>
      <c r="V1810" s="275" t="e">
        <f>IF(C1810="",NA(),MATCH($B1810&amp;$C1810,'Smelter Look-up'!$J:$J,0))</f>
        <v>#N/A</v>
      </c>
      <c r="W1810" s="276"/>
      <c r="X1810" s="276">
        <f t="shared" ca="1" si="250"/>
        <v>0</v>
      </c>
      <c r="Y1810" s="276"/>
      <c r="Z1810" s="276"/>
      <c r="AB1810" s="278" t="str">
        <f t="shared" si="251"/>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49"/>
        <v/>
      </c>
      <c r="T1811" s="225" t="str">
        <f ca="1">IF(B1811="","",IF(ISERROR(MATCH($J1811,SorP!$B$1:$B$6230,0)),"",INDIRECT("'SorP'!$A$"&amp;MATCH($J1811,SorP!$B$1:$B$6230,0))))</f>
        <v/>
      </c>
      <c r="U1811" s="241"/>
      <c r="V1811" s="275" t="e">
        <f>IF(C1811="",NA(),MATCH($B1811&amp;$C1811,'Smelter Look-up'!$J:$J,0))</f>
        <v>#N/A</v>
      </c>
      <c r="W1811" s="276"/>
      <c r="X1811" s="276">
        <f t="shared" ca="1" si="250"/>
        <v>0</v>
      </c>
      <c r="Y1811" s="276"/>
      <c r="Z1811" s="276"/>
      <c r="AB1811" s="278" t="str">
        <f t="shared" si="251"/>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49"/>
        <v/>
      </c>
      <c r="T1812" s="225" t="str">
        <f ca="1">IF(B1812="","",IF(ISERROR(MATCH($J1812,SorP!$B$1:$B$6230,0)),"",INDIRECT("'SorP'!$A$"&amp;MATCH($J1812,SorP!$B$1:$B$6230,0))))</f>
        <v/>
      </c>
      <c r="U1812" s="241"/>
      <c r="V1812" s="275" t="e">
        <f>IF(C1812="",NA(),MATCH($B1812&amp;$C1812,'Smelter Look-up'!$J:$J,0))</f>
        <v>#N/A</v>
      </c>
      <c r="W1812" s="276"/>
      <c r="X1812" s="276">
        <f t="shared" ca="1" si="250"/>
        <v>0</v>
      </c>
      <c r="Y1812" s="276"/>
      <c r="Z1812" s="276"/>
      <c r="AB1812" s="278" t="str">
        <f t="shared" si="251"/>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49"/>
        <v/>
      </c>
      <c r="T1813" s="225" t="str">
        <f ca="1">IF(B1813="","",IF(ISERROR(MATCH($J1813,SorP!$B$1:$B$6230,0)),"",INDIRECT("'SorP'!$A$"&amp;MATCH($J1813,SorP!$B$1:$B$6230,0))))</f>
        <v/>
      </c>
      <c r="U1813" s="241"/>
      <c r="V1813" s="275" t="e">
        <f>IF(C1813="",NA(),MATCH($B1813&amp;$C1813,'Smelter Look-up'!$J:$J,0))</f>
        <v>#N/A</v>
      </c>
      <c r="W1813" s="276"/>
      <c r="X1813" s="276">
        <f t="shared" ca="1" si="250"/>
        <v>0</v>
      </c>
      <c r="Y1813" s="276"/>
      <c r="Z1813" s="276"/>
      <c r="AB1813" s="278" t="str">
        <f t="shared" si="251"/>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49"/>
        <v/>
      </c>
      <c r="T1814" s="225" t="str">
        <f ca="1">IF(B1814="","",IF(ISERROR(MATCH($J1814,SorP!$B$1:$B$6230,0)),"",INDIRECT("'SorP'!$A$"&amp;MATCH($J1814,SorP!$B$1:$B$6230,0))))</f>
        <v/>
      </c>
      <c r="U1814" s="241"/>
      <c r="V1814" s="275" t="e">
        <f>IF(C1814="",NA(),MATCH($B1814&amp;$C1814,'Smelter Look-up'!$J:$J,0))</f>
        <v>#N/A</v>
      </c>
      <c r="W1814" s="276"/>
      <c r="X1814" s="276">
        <f t="shared" ca="1" si="250"/>
        <v>0</v>
      </c>
      <c r="Y1814" s="276"/>
      <c r="Z1814" s="276"/>
      <c r="AB1814" s="278" t="str">
        <f t="shared" si="251"/>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49"/>
        <v/>
      </c>
      <c r="T1815" s="225" t="str">
        <f ca="1">IF(B1815="","",IF(ISERROR(MATCH($J1815,SorP!$B$1:$B$6230,0)),"",INDIRECT("'SorP'!$A$"&amp;MATCH($J1815,SorP!$B$1:$B$6230,0))))</f>
        <v/>
      </c>
      <c r="U1815" s="241"/>
      <c r="V1815" s="275" t="e">
        <f>IF(C1815="",NA(),MATCH($B1815&amp;$C1815,'Smelter Look-up'!$J:$J,0))</f>
        <v>#N/A</v>
      </c>
      <c r="W1815" s="276"/>
      <c r="X1815" s="276">
        <f t="shared" ca="1" si="250"/>
        <v>0</v>
      </c>
      <c r="Y1815" s="276"/>
      <c r="Z1815" s="276"/>
      <c r="AB1815" s="278" t="str">
        <f t="shared" si="251"/>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49"/>
        <v/>
      </c>
      <c r="T1816" s="225" t="str">
        <f ca="1">IF(B1816="","",IF(ISERROR(MATCH($J1816,SorP!$B$1:$B$6230,0)),"",INDIRECT("'SorP'!$A$"&amp;MATCH($J1816,SorP!$B$1:$B$6230,0))))</f>
        <v/>
      </c>
      <c r="U1816" s="241"/>
      <c r="V1816" s="275" t="e">
        <f>IF(C1816="",NA(),MATCH($B1816&amp;$C1816,'Smelter Look-up'!$J:$J,0))</f>
        <v>#N/A</v>
      </c>
      <c r="W1816" s="276"/>
      <c r="X1816" s="276">
        <f t="shared" ca="1" si="250"/>
        <v>0</v>
      </c>
      <c r="Y1816" s="276"/>
      <c r="Z1816" s="276"/>
      <c r="AB1816" s="278" t="str">
        <f t="shared" si="251"/>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49"/>
        <v/>
      </c>
      <c r="T1817" s="225" t="str">
        <f ca="1">IF(B1817="","",IF(ISERROR(MATCH($J1817,SorP!$B$1:$B$6230,0)),"",INDIRECT("'SorP'!$A$"&amp;MATCH($J1817,SorP!$B$1:$B$6230,0))))</f>
        <v/>
      </c>
      <c r="U1817" s="241"/>
      <c r="V1817" s="275" t="e">
        <f>IF(C1817="",NA(),MATCH($B1817&amp;$C1817,'Smelter Look-up'!$J:$J,0))</f>
        <v>#N/A</v>
      </c>
      <c r="W1817" s="276"/>
      <c r="X1817" s="276">
        <f t="shared" ca="1" si="250"/>
        <v>0</v>
      </c>
      <c r="Y1817" s="276"/>
      <c r="Z1817" s="276"/>
      <c r="AB1817" s="278" t="str">
        <f t="shared" si="251"/>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49"/>
        <v/>
      </c>
      <c r="T1818" s="225" t="str">
        <f ca="1">IF(B1818="","",IF(ISERROR(MATCH($J1818,SorP!$B$1:$B$6230,0)),"",INDIRECT("'SorP'!$A$"&amp;MATCH($J1818,SorP!$B$1:$B$6230,0))))</f>
        <v/>
      </c>
      <c r="U1818" s="241"/>
      <c r="V1818" s="275" t="e">
        <f>IF(C1818="",NA(),MATCH($B1818&amp;$C1818,'Smelter Look-up'!$J:$J,0))</f>
        <v>#N/A</v>
      </c>
      <c r="W1818" s="276"/>
      <c r="X1818" s="276">
        <f t="shared" ca="1" si="250"/>
        <v>0</v>
      </c>
      <c r="Y1818" s="276"/>
      <c r="Z1818" s="276"/>
      <c r="AB1818" s="278" t="str">
        <f t="shared" si="251"/>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49"/>
        <v/>
      </c>
      <c r="T1819" s="225" t="str">
        <f ca="1">IF(B1819="","",IF(ISERROR(MATCH($J1819,SorP!$B$1:$B$6230,0)),"",INDIRECT("'SorP'!$A$"&amp;MATCH($J1819,SorP!$B$1:$B$6230,0))))</f>
        <v/>
      </c>
      <c r="U1819" s="241"/>
      <c r="V1819" s="275" t="e">
        <f>IF(C1819="",NA(),MATCH($B1819&amp;$C1819,'Smelter Look-up'!$J:$J,0))</f>
        <v>#N/A</v>
      </c>
      <c r="W1819" s="276"/>
      <c r="X1819" s="276">
        <f t="shared" ca="1" si="250"/>
        <v>0</v>
      </c>
      <c r="Y1819" s="276"/>
      <c r="Z1819" s="276"/>
      <c r="AB1819" s="278" t="str">
        <f t="shared" si="251"/>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2">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3">IF(AND(C1820="Smelter not listed",OR(LEN(D1820)=0,LEN(E1820)=0)),1,0)</f>
        <v>0</v>
      </c>
      <c r="Y1820" s="276"/>
      <c r="Z1820" s="276"/>
      <c r="AB1820" s="278" t="str">
        <f t="shared" ref="AB1820:AB1850" si="254">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2"/>
        <v/>
      </c>
      <c r="T1821" s="225" t="str">
        <f ca="1">IF(B1821="","",IF(ISERROR(MATCH($J1821,SorP!$B$1:$B$6230,0)),"",INDIRECT("'SorP'!$A$"&amp;MATCH($J1821,SorP!$B$1:$B$6230,0))))</f>
        <v/>
      </c>
      <c r="U1821" s="241"/>
      <c r="V1821" s="275" t="e">
        <f>IF(C1821="",NA(),MATCH($B1821&amp;$C1821,'Smelter Look-up'!$J:$J,0))</f>
        <v>#N/A</v>
      </c>
      <c r="W1821" s="276"/>
      <c r="X1821" s="276">
        <f t="shared" ca="1" si="253"/>
        <v>0</v>
      </c>
      <c r="Y1821" s="276"/>
      <c r="Z1821" s="276"/>
      <c r="AB1821" s="278" t="str">
        <f t="shared" si="254"/>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2"/>
        <v/>
      </c>
      <c r="T1822" s="225" t="str">
        <f ca="1">IF(B1822="","",IF(ISERROR(MATCH($J1822,SorP!$B$1:$B$6230,0)),"",INDIRECT("'SorP'!$A$"&amp;MATCH($J1822,SorP!$B$1:$B$6230,0))))</f>
        <v/>
      </c>
      <c r="U1822" s="241"/>
      <c r="V1822" s="275" t="e">
        <f>IF(C1822="",NA(),MATCH($B1822&amp;$C1822,'Smelter Look-up'!$J:$J,0))</f>
        <v>#N/A</v>
      </c>
      <c r="W1822" s="276"/>
      <c r="X1822" s="276">
        <f t="shared" ca="1" si="253"/>
        <v>0</v>
      </c>
      <c r="Y1822" s="276"/>
      <c r="Z1822" s="276"/>
      <c r="AB1822" s="278" t="str">
        <f t="shared" si="254"/>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2"/>
        <v/>
      </c>
      <c r="T1823" s="225" t="str">
        <f ca="1">IF(B1823="","",IF(ISERROR(MATCH($J1823,SorP!$B$1:$B$6230,0)),"",INDIRECT("'SorP'!$A$"&amp;MATCH($J1823,SorP!$B$1:$B$6230,0))))</f>
        <v/>
      </c>
      <c r="U1823" s="241"/>
      <c r="V1823" s="275" t="e">
        <f>IF(C1823="",NA(),MATCH($B1823&amp;$C1823,'Smelter Look-up'!$J:$J,0))</f>
        <v>#N/A</v>
      </c>
      <c r="W1823" s="276"/>
      <c r="X1823" s="276">
        <f t="shared" ca="1" si="253"/>
        <v>0</v>
      </c>
      <c r="Y1823" s="276"/>
      <c r="Z1823" s="276"/>
      <c r="AB1823" s="278" t="str">
        <f t="shared" si="254"/>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2"/>
        <v/>
      </c>
      <c r="T1824" s="225" t="str">
        <f ca="1">IF(B1824="","",IF(ISERROR(MATCH($J1824,SorP!$B$1:$B$6230,0)),"",INDIRECT("'SorP'!$A$"&amp;MATCH($J1824,SorP!$B$1:$B$6230,0))))</f>
        <v/>
      </c>
      <c r="U1824" s="241"/>
      <c r="V1824" s="275" t="e">
        <f>IF(C1824="",NA(),MATCH($B1824&amp;$C1824,'Smelter Look-up'!$J:$J,0))</f>
        <v>#N/A</v>
      </c>
      <c r="W1824" s="276"/>
      <c r="X1824" s="276">
        <f t="shared" ca="1" si="253"/>
        <v>0</v>
      </c>
      <c r="Y1824" s="276"/>
      <c r="Z1824" s="276"/>
      <c r="AB1824" s="278" t="str">
        <f t="shared" si="254"/>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2"/>
        <v/>
      </c>
      <c r="T1825" s="225" t="str">
        <f ca="1">IF(B1825="","",IF(ISERROR(MATCH($J1825,SorP!$B$1:$B$6230,0)),"",INDIRECT("'SorP'!$A$"&amp;MATCH($J1825,SorP!$B$1:$B$6230,0))))</f>
        <v/>
      </c>
      <c r="U1825" s="241"/>
      <c r="V1825" s="275" t="e">
        <f>IF(C1825="",NA(),MATCH($B1825&amp;$C1825,'Smelter Look-up'!$J:$J,0))</f>
        <v>#N/A</v>
      </c>
      <c r="W1825" s="276"/>
      <c r="X1825" s="276">
        <f t="shared" ca="1" si="253"/>
        <v>0</v>
      </c>
      <c r="Y1825" s="276"/>
      <c r="Z1825" s="276"/>
      <c r="AB1825" s="278" t="str">
        <f t="shared" si="254"/>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2"/>
        <v/>
      </c>
      <c r="T1826" s="225" t="str">
        <f ca="1">IF(B1826="","",IF(ISERROR(MATCH($J1826,SorP!$B$1:$B$6230,0)),"",INDIRECT("'SorP'!$A$"&amp;MATCH($J1826,SorP!$B$1:$B$6230,0))))</f>
        <v/>
      </c>
      <c r="U1826" s="241"/>
      <c r="V1826" s="275" t="e">
        <f>IF(C1826="",NA(),MATCH($B1826&amp;$C1826,'Smelter Look-up'!$J:$J,0))</f>
        <v>#N/A</v>
      </c>
      <c r="W1826" s="276"/>
      <c r="X1826" s="276">
        <f t="shared" ca="1" si="253"/>
        <v>0</v>
      </c>
      <c r="Y1826" s="276"/>
      <c r="Z1826" s="276"/>
      <c r="AB1826" s="278" t="str">
        <f t="shared" si="254"/>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2"/>
        <v/>
      </c>
      <c r="T1827" s="225" t="str">
        <f ca="1">IF(B1827="","",IF(ISERROR(MATCH($J1827,SorP!$B$1:$B$6230,0)),"",INDIRECT("'SorP'!$A$"&amp;MATCH($J1827,SorP!$B$1:$B$6230,0))))</f>
        <v/>
      </c>
      <c r="U1827" s="241"/>
      <c r="V1827" s="275" t="e">
        <f>IF(C1827="",NA(),MATCH($B1827&amp;$C1827,'Smelter Look-up'!$J:$J,0))</f>
        <v>#N/A</v>
      </c>
      <c r="W1827" s="276"/>
      <c r="X1827" s="276">
        <f t="shared" ca="1" si="253"/>
        <v>0</v>
      </c>
      <c r="Y1827" s="276"/>
      <c r="Z1827" s="276"/>
      <c r="AB1827" s="278" t="str">
        <f t="shared" si="254"/>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2"/>
        <v/>
      </c>
      <c r="T1828" s="225" t="str">
        <f ca="1">IF(B1828="","",IF(ISERROR(MATCH($J1828,SorP!$B$1:$B$6230,0)),"",INDIRECT("'SorP'!$A$"&amp;MATCH($J1828,SorP!$B$1:$B$6230,0))))</f>
        <v/>
      </c>
      <c r="U1828" s="241"/>
      <c r="V1828" s="275" t="e">
        <f>IF(C1828="",NA(),MATCH($B1828&amp;$C1828,'Smelter Look-up'!$J:$J,0))</f>
        <v>#N/A</v>
      </c>
      <c r="W1828" s="276"/>
      <c r="X1828" s="276">
        <f t="shared" ca="1" si="253"/>
        <v>0</v>
      </c>
      <c r="Y1828" s="276"/>
      <c r="Z1828" s="276"/>
      <c r="AB1828" s="278" t="str">
        <f t="shared" si="254"/>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2"/>
        <v/>
      </c>
      <c r="T1829" s="225" t="str">
        <f ca="1">IF(B1829="","",IF(ISERROR(MATCH($J1829,SorP!$B$1:$B$6230,0)),"",INDIRECT("'SorP'!$A$"&amp;MATCH($J1829,SorP!$B$1:$B$6230,0))))</f>
        <v/>
      </c>
      <c r="U1829" s="241"/>
      <c r="V1829" s="275" t="e">
        <f>IF(C1829="",NA(),MATCH($B1829&amp;$C1829,'Smelter Look-up'!$J:$J,0))</f>
        <v>#N/A</v>
      </c>
      <c r="W1829" s="276"/>
      <c r="X1829" s="276">
        <f t="shared" ca="1" si="253"/>
        <v>0</v>
      </c>
      <c r="Y1829" s="276"/>
      <c r="Z1829" s="276"/>
      <c r="AB1829" s="278" t="str">
        <f t="shared" si="254"/>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2"/>
        <v/>
      </c>
      <c r="T1830" s="225" t="str">
        <f ca="1">IF(B1830="","",IF(ISERROR(MATCH($J1830,SorP!$B$1:$B$6230,0)),"",INDIRECT("'SorP'!$A$"&amp;MATCH($J1830,SorP!$B$1:$B$6230,0))))</f>
        <v/>
      </c>
      <c r="U1830" s="241"/>
      <c r="V1830" s="275" t="e">
        <f>IF(C1830="",NA(),MATCH($B1830&amp;$C1830,'Smelter Look-up'!$J:$J,0))</f>
        <v>#N/A</v>
      </c>
      <c r="W1830" s="276"/>
      <c r="X1830" s="276">
        <f t="shared" ca="1" si="253"/>
        <v>0</v>
      </c>
      <c r="Y1830" s="276"/>
      <c r="Z1830" s="276"/>
      <c r="AB1830" s="278" t="str">
        <f t="shared" si="254"/>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2"/>
        <v/>
      </c>
      <c r="T1831" s="225" t="str">
        <f ca="1">IF(B1831="","",IF(ISERROR(MATCH($J1831,SorP!$B$1:$B$6230,0)),"",INDIRECT("'SorP'!$A$"&amp;MATCH($J1831,SorP!$B$1:$B$6230,0))))</f>
        <v/>
      </c>
      <c r="U1831" s="241"/>
      <c r="V1831" s="275" t="e">
        <f>IF(C1831="",NA(),MATCH($B1831&amp;$C1831,'Smelter Look-up'!$J:$J,0))</f>
        <v>#N/A</v>
      </c>
      <c r="W1831" s="276"/>
      <c r="X1831" s="276">
        <f t="shared" ca="1" si="253"/>
        <v>0</v>
      </c>
      <c r="Y1831" s="276"/>
      <c r="Z1831" s="276"/>
      <c r="AB1831" s="278" t="str">
        <f t="shared" si="254"/>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2"/>
        <v/>
      </c>
      <c r="T1832" s="225" t="str">
        <f ca="1">IF(B1832="","",IF(ISERROR(MATCH($J1832,SorP!$B$1:$B$6230,0)),"",INDIRECT("'SorP'!$A$"&amp;MATCH($J1832,SorP!$B$1:$B$6230,0))))</f>
        <v/>
      </c>
      <c r="U1832" s="241"/>
      <c r="V1832" s="275" t="e">
        <f>IF(C1832="",NA(),MATCH($B1832&amp;$C1832,'Smelter Look-up'!$J:$J,0))</f>
        <v>#N/A</v>
      </c>
      <c r="W1832" s="276"/>
      <c r="X1832" s="276">
        <f t="shared" ca="1" si="253"/>
        <v>0</v>
      </c>
      <c r="Y1832" s="276"/>
      <c r="Z1832" s="276"/>
      <c r="AB1832" s="278" t="str">
        <f t="shared" si="254"/>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2"/>
        <v/>
      </c>
      <c r="T1833" s="225" t="str">
        <f ca="1">IF(B1833="","",IF(ISERROR(MATCH($J1833,SorP!$B$1:$B$6230,0)),"",INDIRECT("'SorP'!$A$"&amp;MATCH($J1833,SorP!$B$1:$B$6230,0))))</f>
        <v/>
      </c>
      <c r="U1833" s="241"/>
      <c r="V1833" s="275" t="e">
        <f>IF(C1833="",NA(),MATCH($B1833&amp;$C1833,'Smelter Look-up'!$J:$J,0))</f>
        <v>#N/A</v>
      </c>
      <c r="W1833" s="276"/>
      <c r="X1833" s="276">
        <f t="shared" ca="1" si="253"/>
        <v>0</v>
      </c>
      <c r="Y1833" s="276"/>
      <c r="Z1833" s="276"/>
      <c r="AB1833" s="278" t="str">
        <f t="shared" si="254"/>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2"/>
        <v/>
      </c>
      <c r="T1834" s="225" t="str">
        <f ca="1">IF(B1834="","",IF(ISERROR(MATCH($J1834,SorP!$B$1:$B$6230,0)),"",INDIRECT("'SorP'!$A$"&amp;MATCH($J1834,SorP!$B$1:$B$6230,0))))</f>
        <v/>
      </c>
      <c r="U1834" s="241"/>
      <c r="V1834" s="275" t="e">
        <f>IF(C1834="",NA(),MATCH($B1834&amp;$C1834,'Smelter Look-up'!$J:$J,0))</f>
        <v>#N/A</v>
      </c>
      <c r="W1834" s="276"/>
      <c r="X1834" s="276">
        <f t="shared" ca="1" si="253"/>
        <v>0</v>
      </c>
      <c r="Y1834" s="276"/>
      <c r="Z1834" s="276"/>
      <c r="AB1834" s="278" t="str">
        <f t="shared" si="254"/>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2"/>
        <v/>
      </c>
      <c r="T1835" s="225" t="str">
        <f ca="1">IF(B1835="","",IF(ISERROR(MATCH($J1835,SorP!$B$1:$B$6230,0)),"",INDIRECT("'SorP'!$A$"&amp;MATCH($J1835,SorP!$B$1:$B$6230,0))))</f>
        <v/>
      </c>
      <c r="U1835" s="241"/>
      <c r="V1835" s="275" t="e">
        <f>IF(C1835="",NA(),MATCH($B1835&amp;$C1835,'Smelter Look-up'!$J:$J,0))</f>
        <v>#N/A</v>
      </c>
      <c r="W1835" s="276"/>
      <c r="X1835" s="276">
        <f t="shared" ca="1" si="253"/>
        <v>0</v>
      </c>
      <c r="Y1835" s="276"/>
      <c r="Z1835" s="276"/>
      <c r="AB1835" s="278" t="str">
        <f t="shared" si="254"/>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2"/>
        <v/>
      </c>
      <c r="T1836" s="225" t="str">
        <f ca="1">IF(B1836="","",IF(ISERROR(MATCH($J1836,SorP!$B$1:$B$6230,0)),"",INDIRECT("'SorP'!$A$"&amp;MATCH($J1836,SorP!$B$1:$B$6230,0))))</f>
        <v/>
      </c>
      <c r="U1836" s="241"/>
      <c r="V1836" s="275" t="e">
        <f>IF(C1836="",NA(),MATCH($B1836&amp;$C1836,'Smelter Look-up'!$J:$J,0))</f>
        <v>#N/A</v>
      </c>
      <c r="W1836" s="276"/>
      <c r="X1836" s="276">
        <f t="shared" ca="1" si="253"/>
        <v>0</v>
      </c>
      <c r="Y1836" s="276"/>
      <c r="Z1836" s="276"/>
      <c r="AB1836" s="278" t="str">
        <f t="shared" si="254"/>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2"/>
        <v/>
      </c>
      <c r="T1837" s="225" t="str">
        <f ca="1">IF(B1837="","",IF(ISERROR(MATCH($J1837,SorP!$B$1:$B$6230,0)),"",INDIRECT("'SorP'!$A$"&amp;MATCH($J1837,SorP!$B$1:$B$6230,0))))</f>
        <v/>
      </c>
      <c r="U1837" s="241"/>
      <c r="V1837" s="275" t="e">
        <f>IF(C1837="",NA(),MATCH($B1837&amp;$C1837,'Smelter Look-up'!$J:$J,0))</f>
        <v>#N/A</v>
      </c>
      <c r="W1837" s="276"/>
      <c r="X1837" s="276">
        <f t="shared" ca="1" si="253"/>
        <v>0</v>
      </c>
      <c r="Y1837" s="276"/>
      <c r="Z1837" s="276"/>
      <c r="AB1837" s="278" t="str">
        <f t="shared" si="254"/>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2"/>
        <v/>
      </c>
      <c r="T1838" s="225" t="str">
        <f ca="1">IF(B1838="","",IF(ISERROR(MATCH($J1838,SorP!$B$1:$B$6230,0)),"",INDIRECT("'SorP'!$A$"&amp;MATCH($J1838,SorP!$B$1:$B$6230,0))))</f>
        <v/>
      </c>
      <c r="U1838" s="241"/>
      <c r="V1838" s="275" t="e">
        <f>IF(C1838="",NA(),MATCH($B1838&amp;$C1838,'Smelter Look-up'!$J:$J,0))</f>
        <v>#N/A</v>
      </c>
      <c r="W1838" s="276"/>
      <c r="X1838" s="276">
        <f t="shared" ca="1" si="253"/>
        <v>0</v>
      </c>
      <c r="Y1838" s="276"/>
      <c r="Z1838" s="276"/>
      <c r="AB1838" s="278" t="str">
        <f t="shared" si="254"/>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2"/>
        <v/>
      </c>
      <c r="T1839" s="225" t="str">
        <f ca="1">IF(B1839="","",IF(ISERROR(MATCH($J1839,SorP!$B$1:$B$6230,0)),"",INDIRECT("'SorP'!$A$"&amp;MATCH($J1839,SorP!$B$1:$B$6230,0))))</f>
        <v/>
      </c>
      <c r="U1839" s="241"/>
      <c r="V1839" s="275" t="e">
        <f>IF(C1839="",NA(),MATCH($B1839&amp;$C1839,'Smelter Look-up'!$J:$J,0))</f>
        <v>#N/A</v>
      </c>
      <c r="W1839" s="276"/>
      <c r="X1839" s="276">
        <f t="shared" ca="1" si="253"/>
        <v>0</v>
      </c>
      <c r="Y1839" s="276"/>
      <c r="Z1839" s="276"/>
      <c r="AB1839" s="278" t="str">
        <f t="shared" si="254"/>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2"/>
        <v/>
      </c>
      <c r="T1840" s="225" t="str">
        <f ca="1">IF(B1840="","",IF(ISERROR(MATCH($J1840,SorP!$B$1:$B$6230,0)),"",INDIRECT("'SorP'!$A$"&amp;MATCH($J1840,SorP!$B$1:$B$6230,0))))</f>
        <v/>
      </c>
      <c r="U1840" s="241"/>
      <c r="V1840" s="275" t="e">
        <f>IF(C1840="",NA(),MATCH($B1840&amp;$C1840,'Smelter Look-up'!$J:$J,0))</f>
        <v>#N/A</v>
      </c>
      <c r="W1840" s="276"/>
      <c r="X1840" s="276">
        <f t="shared" ca="1" si="253"/>
        <v>0</v>
      </c>
      <c r="Y1840" s="276"/>
      <c r="Z1840" s="276"/>
      <c r="AB1840" s="278" t="str">
        <f t="shared" si="254"/>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2"/>
        <v/>
      </c>
      <c r="T1841" s="225" t="str">
        <f ca="1">IF(B1841="","",IF(ISERROR(MATCH($J1841,SorP!$B$1:$B$6230,0)),"",INDIRECT("'SorP'!$A$"&amp;MATCH($J1841,SorP!$B$1:$B$6230,0))))</f>
        <v/>
      </c>
      <c r="U1841" s="241"/>
      <c r="V1841" s="275" t="e">
        <f>IF(C1841="",NA(),MATCH($B1841&amp;$C1841,'Smelter Look-up'!$J:$J,0))</f>
        <v>#N/A</v>
      </c>
      <c r="W1841" s="276"/>
      <c r="X1841" s="276">
        <f t="shared" ca="1" si="253"/>
        <v>0</v>
      </c>
      <c r="Y1841" s="276"/>
      <c r="Z1841" s="276"/>
      <c r="AB1841" s="278" t="str">
        <f t="shared" si="254"/>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2"/>
        <v/>
      </c>
      <c r="T1842" s="225" t="str">
        <f ca="1">IF(B1842="","",IF(ISERROR(MATCH($J1842,SorP!$B$1:$B$6230,0)),"",INDIRECT("'SorP'!$A$"&amp;MATCH($J1842,SorP!$B$1:$B$6230,0))))</f>
        <v/>
      </c>
      <c r="U1842" s="241"/>
      <c r="V1842" s="275" t="e">
        <f>IF(C1842="",NA(),MATCH($B1842&amp;$C1842,'Smelter Look-up'!$J:$J,0))</f>
        <v>#N/A</v>
      </c>
      <c r="W1842" s="276"/>
      <c r="X1842" s="276">
        <f t="shared" ca="1" si="253"/>
        <v>0</v>
      </c>
      <c r="Y1842" s="276"/>
      <c r="Z1842" s="276"/>
      <c r="AB1842" s="278" t="str">
        <f t="shared" si="254"/>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2"/>
        <v/>
      </c>
      <c r="T1843" s="225" t="str">
        <f ca="1">IF(B1843="","",IF(ISERROR(MATCH($J1843,SorP!$B$1:$B$6230,0)),"",INDIRECT("'SorP'!$A$"&amp;MATCH($J1843,SorP!$B$1:$B$6230,0))))</f>
        <v/>
      </c>
      <c r="U1843" s="241"/>
      <c r="V1843" s="275" t="e">
        <f>IF(C1843="",NA(),MATCH($B1843&amp;$C1843,'Smelter Look-up'!$J:$J,0))</f>
        <v>#N/A</v>
      </c>
      <c r="W1843" s="276"/>
      <c r="X1843" s="276">
        <f t="shared" ca="1" si="253"/>
        <v>0</v>
      </c>
      <c r="Y1843" s="276"/>
      <c r="Z1843" s="276"/>
      <c r="AB1843" s="278" t="str">
        <f t="shared" si="254"/>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2"/>
        <v/>
      </c>
      <c r="T1844" s="225" t="str">
        <f ca="1">IF(B1844="","",IF(ISERROR(MATCH($J1844,SorP!$B$1:$B$6230,0)),"",INDIRECT("'SorP'!$A$"&amp;MATCH($J1844,SorP!$B$1:$B$6230,0))))</f>
        <v/>
      </c>
      <c r="U1844" s="241"/>
      <c r="V1844" s="275" t="e">
        <f>IF(C1844="",NA(),MATCH($B1844&amp;$C1844,'Smelter Look-up'!$J:$J,0))</f>
        <v>#N/A</v>
      </c>
      <c r="W1844" s="276"/>
      <c r="X1844" s="276">
        <f t="shared" ca="1" si="253"/>
        <v>0</v>
      </c>
      <c r="Y1844" s="276"/>
      <c r="Z1844" s="276"/>
      <c r="AB1844" s="278" t="str">
        <f t="shared" si="254"/>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2"/>
        <v/>
      </c>
      <c r="T1845" s="225" t="str">
        <f ca="1">IF(B1845="","",IF(ISERROR(MATCH($J1845,SorP!$B$1:$B$6230,0)),"",INDIRECT("'SorP'!$A$"&amp;MATCH($J1845,SorP!$B$1:$B$6230,0))))</f>
        <v/>
      </c>
      <c r="U1845" s="241"/>
      <c r="V1845" s="275" t="e">
        <f>IF(C1845="",NA(),MATCH($B1845&amp;$C1845,'Smelter Look-up'!$J:$J,0))</f>
        <v>#N/A</v>
      </c>
      <c r="W1845" s="276"/>
      <c r="X1845" s="276">
        <f t="shared" ca="1" si="253"/>
        <v>0</v>
      </c>
      <c r="Y1845" s="276"/>
      <c r="Z1845" s="276"/>
      <c r="AB1845" s="278" t="str">
        <f t="shared" si="254"/>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2"/>
        <v/>
      </c>
      <c r="T1846" s="225" t="str">
        <f ca="1">IF(B1846="","",IF(ISERROR(MATCH($J1846,SorP!$B$1:$B$6230,0)),"",INDIRECT("'SorP'!$A$"&amp;MATCH($J1846,SorP!$B$1:$B$6230,0))))</f>
        <v/>
      </c>
      <c r="U1846" s="241"/>
      <c r="V1846" s="275" t="e">
        <f>IF(C1846="",NA(),MATCH($B1846&amp;$C1846,'Smelter Look-up'!$J:$J,0))</f>
        <v>#N/A</v>
      </c>
      <c r="W1846" s="276"/>
      <c r="X1846" s="276">
        <f t="shared" ca="1" si="253"/>
        <v>0</v>
      </c>
      <c r="Y1846" s="276"/>
      <c r="Z1846" s="276"/>
      <c r="AB1846" s="278" t="str">
        <f t="shared" si="254"/>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2"/>
        <v/>
      </c>
      <c r="T1847" s="225" t="str">
        <f ca="1">IF(B1847="","",IF(ISERROR(MATCH($J1847,SorP!$B$1:$B$6230,0)),"",INDIRECT("'SorP'!$A$"&amp;MATCH($J1847,SorP!$B$1:$B$6230,0))))</f>
        <v/>
      </c>
      <c r="U1847" s="241"/>
      <c r="V1847" s="275" t="e">
        <f>IF(C1847="",NA(),MATCH($B1847&amp;$C1847,'Smelter Look-up'!$J:$J,0))</f>
        <v>#N/A</v>
      </c>
      <c r="W1847" s="276"/>
      <c r="X1847" s="276">
        <f t="shared" ca="1" si="253"/>
        <v>0</v>
      </c>
      <c r="Y1847" s="276"/>
      <c r="Z1847" s="276"/>
      <c r="AB1847" s="278" t="str">
        <f t="shared" si="254"/>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2"/>
        <v/>
      </c>
      <c r="T1848" s="225" t="str">
        <f ca="1">IF(B1848="","",IF(ISERROR(MATCH($J1848,SorP!$B$1:$B$6230,0)),"",INDIRECT("'SorP'!$A$"&amp;MATCH($J1848,SorP!$B$1:$B$6230,0))))</f>
        <v/>
      </c>
      <c r="U1848" s="241"/>
      <c r="V1848" s="275" t="e">
        <f>IF(C1848="",NA(),MATCH($B1848&amp;$C1848,'Smelter Look-up'!$J:$J,0))</f>
        <v>#N/A</v>
      </c>
      <c r="W1848" s="276"/>
      <c r="X1848" s="276">
        <f t="shared" ca="1" si="253"/>
        <v>0</v>
      </c>
      <c r="Y1848" s="276"/>
      <c r="Z1848" s="276"/>
      <c r="AB1848" s="278" t="str">
        <f t="shared" si="254"/>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2"/>
        <v/>
      </c>
      <c r="T1849" s="225" t="str">
        <f ca="1">IF(B1849="","",IF(ISERROR(MATCH($J1849,SorP!$B$1:$B$6230,0)),"",INDIRECT("'SorP'!$A$"&amp;MATCH($J1849,SorP!$B$1:$B$6230,0))))</f>
        <v/>
      </c>
      <c r="U1849" s="241"/>
      <c r="V1849" s="275" t="e">
        <f>IF(C1849="",NA(),MATCH($B1849&amp;$C1849,'Smelter Look-up'!$J:$J,0))</f>
        <v>#N/A</v>
      </c>
      <c r="W1849" s="276"/>
      <c r="X1849" s="276">
        <f t="shared" ca="1" si="253"/>
        <v>0</v>
      </c>
      <c r="Y1849" s="276"/>
      <c r="Z1849" s="276"/>
      <c r="AB1849" s="278" t="str">
        <f t="shared" si="254"/>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2"/>
        <v/>
      </c>
      <c r="T1850" s="225" t="str">
        <f ca="1">IF(B1850="","",IF(ISERROR(MATCH($J1850,SorP!$B$1:$B$6230,0)),"",INDIRECT("'SorP'!$A$"&amp;MATCH($J1850,SorP!$B$1:$B$6230,0))))</f>
        <v/>
      </c>
      <c r="U1850" s="241"/>
      <c r="V1850" s="275" t="e">
        <f>IF(C1850="",NA(),MATCH($B1850&amp;$C1850,'Smelter Look-up'!$J:$J,0))</f>
        <v>#N/A</v>
      </c>
      <c r="W1850" s="276"/>
      <c r="X1850" s="276">
        <f t="shared" ca="1" si="253"/>
        <v>0</v>
      </c>
      <c r="Y1850" s="276"/>
      <c r="Z1850" s="276"/>
      <c r="AB1850" s="278" t="str">
        <f t="shared" si="254"/>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55">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56">IF(AND(C1851="Smelter not listed",OR(LEN(D1851)=0,LEN(E1851)=0)),1,0)</f>
        <v>0</v>
      </c>
      <c r="Y1851" s="276"/>
      <c r="Z1851" s="276"/>
      <c r="AB1851" s="278" t="str">
        <f t="shared" ref="AB1851" si="257">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58">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59">IF(AND(C1852="Smelter not listed",OR(LEN(D1852)=0,LEN(E1852)=0)),1,0)</f>
        <v>0</v>
      </c>
      <c r="Y1852" s="276"/>
      <c r="Z1852" s="276"/>
      <c r="AB1852" s="278" t="str">
        <f t="shared" ref="AB1852:AB1883" si="260">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58"/>
        <v/>
      </c>
      <c r="T1853" s="225" t="str">
        <f ca="1">IF(B1853="","",IF(ISERROR(MATCH($J1853,SorP!$B$1:$B$6230,0)),"",INDIRECT("'SorP'!$A$"&amp;MATCH($J1853,SorP!$B$1:$B$6230,0))))</f>
        <v/>
      </c>
      <c r="U1853" s="241"/>
      <c r="V1853" s="275" t="e">
        <f>IF(C1853="",NA(),MATCH($B1853&amp;$C1853,'Smelter Look-up'!$J:$J,0))</f>
        <v>#N/A</v>
      </c>
      <c r="W1853" s="276"/>
      <c r="X1853" s="276">
        <f t="shared" ca="1" si="259"/>
        <v>0</v>
      </c>
      <c r="Y1853" s="276"/>
      <c r="Z1853" s="276"/>
      <c r="AB1853" s="278" t="str">
        <f t="shared" si="260"/>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58"/>
        <v/>
      </c>
      <c r="T1854" s="225" t="str">
        <f ca="1">IF(B1854="","",IF(ISERROR(MATCH($J1854,SorP!$B$1:$B$6230,0)),"",INDIRECT("'SorP'!$A$"&amp;MATCH($J1854,SorP!$B$1:$B$6230,0))))</f>
        <v/>
      </c>
      <c r="U1854" s="241"/>
      <c r="V1854" s="275" t="e">
        <f>IF(C1854="",NA(),MATCH($B1854&amp;$C1854,'Smelter Look-up'!$J:$J,0))</f>
        <v>#N/A</v>
      </c>
      <c r="W1854" s="276"/>
      <c r="X1854" s="276">
        <f t="shared" ca="1" si="259"/>
        <v>0</v>
      </c>
      <c r="Y1854" s="276"/>
      <c r="Z1854" s="276"/>
      <c r="AB1854" s="278" t="str">
        <f t="shared" si="260"/>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58"/>
        <v/>
      </c>
      <c r="T1855" s="225" t="str">
        <f ca="1">IF(B1855="","",IF(ISERROR(MATCH($J1855,SorP!$B$1:$B$6230,0)),"",INDIRECT("'SorP'!$A$"&amp;MATCH($J1855,SorP!$B$1:$B$6230,0))))</f>
        <v/>
      </c>
      <c r="U1855" s="241"/>
      <c r="V1855" s="275" t="e">
        <f>IF(C1855="",NA(),MATCH($B1855&amp;$C1855,'Smelter Look-up'!$J:$J,0))</f>
        <v>#N/A</v>
      </c>
      <c r="W1855" s="276"/>
      <c r="X1855" s="276">
        <f t="shared" ca="1" si="259"/>
        <v>0</v>
      </c>
      <c r="Y1855" s="276"/>
      <c r="Z1855" s="276"/>
      <c r="AB1855" s="278" t="str">
        <f t="shared" si="260"/>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58"/>
        <v/>
      </c>
      <c r="T1856" s="225" t="str">
        <f ca="1">IF(B1856="","",IF(ISERROR(MATCH($J1856,SorP!$B$1:$B$6230,0)),"",INDIRECT("'SorP'!$A$"&amp;MATCH($J1856,SorP!$B$1:$B$6230,0))))</f>
        <v/>
      </c>
      <c r="U1856" s="241"/>
      <c r="V1856" s="275" t="e">
        <f>IF(C1856="",NA(),MATCH($B1856&amp;$C1856,'Smelter Look-up'!$J:$J,0))</f>
        <v>#N/A</v>
      </c>
      <c r="W1856" s="276"/>
      <c r="X1856" s="276">
        <f t="shared" ca="1" si="259"/>
        <v>0</v>
      </c>
      <c r="Y1856" s="276"/>
      <c r="Z1856" s="276"/>
      <c r="AB1856" s="278" t="str">
        <f t="shared" si="260"/>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58"/>
        <v/>
      </c>
      <c r="T1857" s="225" t="str">
        <f ca="1">IF(B1857="","",IF(ISERROR(MATCH($J1857,SorP!$B$1:$B$6230,0)),"",INDIRECT("'SorP'!$A$"&amp;MATCH($J1857,SorP!$B$1:$B$6230,0))))</f>
        <v/>
      </c>
      <c r="U1857" s="241"/>
      <c r="V1857" s="275" t="e">
        <f>IF(C1857="",NA(),MATCH($B1857&amp;$C1857,'Smelter Look-up'!$J:$J,0))</f>
        <v>#N/A</v>
      </c>
      <c r="W1857" s="276"/>
      <c r="X1857" s="276">
        <f t="shared" ca="1" si="259"/>
        <v>0</v>
      </c>
      <c r="Y1857" s="276"/>
      <c r="Z1857" s="276"/>
      <c r="AB1857" s="278" t="str">
        <f t="shared" si="260"/>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58"/>
        <v/>
      </c>
      <c r="T1858" s="225" t="str">
        <f ca="1">IF(B1858="","",IF(ISERROR(MATCH($J1858,SorP!$B$1:$B$6230,0)),"",INDIRECT("'SorP'!$A$"&amp;MATCH($J1858,SorP!$B$1:$B$6230,0))))</f>
        <v/>
      </c>
      <c r="U1858" s="241"/>
      <c r="V1858" s="275" t="e">
        <f>IF(C1858="",NA(),MATCH($B1858&amp;$C1858,'Smelter Look-up'!$J:$J,0))</f>
        <v>#N/A</v>
      </c>
      <c r="W1858" s="276"/>
      <c r="X1858" s="276">
        <f t="shared" ca="1" si="259"/>
        <v>0</v>
      </c>
      <c r="Y1858" s="276"/>
      <c r="Z1858" s="276"/>
      <c r="AB1858" s="278" t="str">
        <f t="shared" si="260"/>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58"/>
        <v/>
      </c>
      <c r="T1859" s="225" t="str">
        <f ca="1">IF(B1859="","",IF(ISERROR(MATCH($J1859,SorP!$B$1:$B$6230,0)),"",INDIRECT("'SorP'!$A$"&amp;MATCH($J1859,SorP!$B$1:$B$6230,0))))</f>
        <v/>
      </c>
      <c r="U1859" s="241"/>
      <c r="V1859" s="275" t="e">
        <f>IF(C1859="",NA(),MATCH($B1859&amp;$C1859,'Smelter Look-up'!$J:$J,0))</f>
        <v>#N/A</v>
      </c>
      <c r="W1859" s="276"/>
      <c r="X1859" s="276">
        <f t="shared" ca="1" si="259"/>
        <v>0</v>
      </c>
      <c r="Y1859" s="276"/>
      <c r="Z1859" s="276"/>
      <c r="AB1859" s="278" t="str">
        <f t="shared" si="260"/>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58"/>
        <v/>
      </c>
      <c r="T1860" s="225" t="str">
        <f ca="1">IF(B1860="","",IF(ISERROR(MATCH($J1860,SorP!$B$1:$B$6230,0)),"",INDIRECT("'SorP'!$A$"&amp;MATCH($J1860,SorP!$B$1:$B$6230,0))))</f>
        <v/>
      </c>
      <c r="U1860" s="241"/>
      <c r="V1860" s="275" t="e">
        <f>IF(C1860="",NA(),MATCH($B1860&amp;$C1860,'Smelter Look-up'!$J:$J,0))</f>
        <v>#N/A</v>
      </c>
      <c r="W1860" s="276"/>
      <c r="X1860" s="276">
        <f t="shared" ca="1" si="259"/>
        <v>0</v>
      </c>
      <c r="Y1860" s="276"/>
      <c r="Z1860" s="276"/>
      <c r="AB1860" s="278" t="str">
        <f t="shared" si="260"/>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58"/>
        <v/>
      </c>
      <c r="T1861" s="225" t="str">
        <f ca="1">IF(B1861="","",IF(ISERROR(MATCH($J1861,SorP!$B$1:$B$6230,0)),"",INDIRECT("'SorP'!$A$"&amp;MATCH($J1861,SorP!$B$1:$B$6230,0))))</f>
        <v/>
      </c>
      <c r="U1861" s="241"/>
      <c r="V1861" s="275" t="e">
        <f>IF(C1861="",NA(),MATCH($B1861&amp;$C1861,'Smelter Look-up'!$J:$J,0))</f>
        <v>#N/A</v>
      </c>
      <c r="W1861" s="276"/>
      <c r="X1861" s="276">
        <f t="shared" ca="1" si="259"/>
        <v>0</v>
      </c>
      <c r="Y1861" s="276"/>
      <c r="Z1861" s="276"/>
      <c r="AB1861" s="278" t="str">
        <f t="shared" si="260"/>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58"/>
        <v/>
      </c>
      <c r="T1862" s="225" t="str">
        <f ca="1">IF(B1862="","",IF(ISERROR(MATCH($J1862,SorP!$B$1:$B$6230,0)),"",INDIRECT("'SorP'!$A$"&amp;MATCH($J1862,SorP!$B$1:$B$6230,0))))</f>
        <v/>
      </c>
      <c r="U1862" s="241"/>
      <c r="V1862" s="275" t="e">
        <f>IF(C1862="",NA(),MATCH($B1862&amp;$C1862,'Smelter Look-up'!$J:$J,0))</f>
        <v>#N/A</v>
      </c>
      <c r="W1862" s="276"/>
      <c r="X1862" s="276">
        <f t="shared" ca="1" si="259"/>
        <v>0</v>
      </c>
      <c r="Y1862" s="276"/>
      <c r="Z1862" s="276"/>
      <c r="AB1862" s="278" t="str">
        <f t="shared" si="260"/>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58"/>
        <v/>
      </c>
      <c r="T1863" s="225" t="str">
        <f ca="1">IF(B1863="","",IF(ISERROR(MATCH($J1863,SorP!$B$1:$B$6230,0)),"",INDIRECT("'SorP'!$A$"&amp;MATCH($J1863,SorP!$B$1:$B$6230,0))))</f>
        <v/>
      </c>
      <c r="U1863" s="241"/>
      <c r="V1863" s="275" t="e">
        <f>IF(C1863="",NA(),MATCH($B1863&amp;$C1863,'Smelter Look-up'!$J:$J,0))</f>
        <v>#N/A</v>
      </c>
      <c r="W1863" s="276"/>
      <c r="X1863" s="276">
        <f t="shared" ca="1" si="259"/>
        <v>0</v>
      </c>
      <c r="Y1863" s="276"/>
      <c r="Z1863" s="276"/>
      <c r="AB1863" s="278" t="str">
        <f t="shared" si="260"/>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58"/>
        <v/>
      </c>
      <c r="T1864" s="225" t="str">
        <f ca="1">IF(B1864="","",IF(ISERROR(MATCH($J1864,SorP!$B$1:$B$6230,0)),"",INDIRECT("'SorP'!$A$"&amp;MATCH($J1864,SorP!$B$1:$B$6230,0))))</f>
        <v/>
      </c>
      <c r="U1864" s="241"/>
      <c r="V1864" s="275" t="e">
        <f>IF(C1864="",NA(),MATCH($B1864&amp;$C1864,'Smelter Look-up'!$J:$J,0))</f>
        <v>#N/A</v>
      </c>
      <c r="W1864" s="276"/>
      <c r="X1864" s="276">
        <f t="shared" ca="1" si="259"/>
        <v>0</v>
      </c>
      <c r="Y1864" s="276"/>
      <c r="Z1864" s="276"/>
      <c r="AB1864" s="278" t="str">
        <f t="shared" si="260"/>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58"/>
        <v/>
      </c>
      <c r="T1865" s="225" t="str">
        <f ca="1">IF(B1865="","",IF(ISERROR(MATCH($J1865,SorP!$B$1:$B$6230,0)),"",INDIRECT("'SorP'!$A$"&amp;MATCH($J1865,SorP!$B$1:$B$6230,0))))</f>
        <v/>
      </c>
      <c r="U1865" s="241"/>
      <c r="V1865" s="275" t="e">
        <f>IF(C1865="",NA(),MATCH($B1865&amp;$C1865,'Smelter Look-up'!$J:$J,0))</f>
        <v>#N/A</v>
      </c>
      <c r="W1865" s="276"/>
      <c r="X1865" s="276">
        <f t="shared" ca="1" si="259"/>
        <v>0</v>
      </c>
      <c r="Y1865" s="276"/>
      <c r="Z1865" s="276"/>
      <c r="AB1865" s="278" t="str">
        <f t="shared" si="260"/>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58"/>
        <v/>
      </c>
      <c r="T1866" s="225" t="str">
        <f ca="1">IF(B1866="","",IF(ISERROR(MATCH($J1866,SorP!$B$1:$B$6230,0)),"",INDIRECT("'SorP'!$A$"&amp;MATCH($J1866,SorP!$B$1:$B$6230,0))))</f>
        <v/>
      </c>
      <c r="U1866" s="241"/>
      <c r="V1866" s="275" t="e">
        <f>IF(C1866="",NA(),MATCH($B1866&amp;$C1866,'Smelter Look-up'!$J:$J,0))</f>
        <v>#N/A</v>
      </c>
      <c r="W1866" s="276"/>
      <c r="X1866" s="276">
        <f t="shared" ca="1" si="259"/>
        <v>0</v>
      </c>
      <c r="Y1866" s="276"/>
      <c r="Z1866" s="276"/>
      <c r="AB1866" s="278" t="str">
        <f t="shared" si="260"/>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58"/>
        <v/>
      </c>
      <c r="T1867" s="225" t="str">
        <f ca="1">IF(B1867="","",IF(ISERROR(MATCH($J1867,SorP!$B$1:$B$6230,0)),"",INDIRECT("'SorP'!$A$"&amp;MATCH($J1867,SorP!$B$1:$B$6230,0))))</f>
        <v/>
      </c>
      <c r="U1867" s="241"/>
      <c r="V1867" s="275" t="e">
        <f>IF(C1867="",NA(),MATCH($B1867&amp;$C1867,'Smelter Look-up'!$J:$J,0))</f>
        <v>#N/A</v>
      </c>
      <c r="W1867" s="276"/>
      <c r="X1867" s="276">
        <f t="shared" ca="1" si="259"/>
        <v>0</v>
      </c>
      <c r="Y1867" s="276"/>
      <c r="Z1867" s="276"/>
      <c r="AB1867" s="278" t="str">
        <f t="shared" si="260"/>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58"/>
        <v/>
      </c>
      <c r="T1868" s="225" t="str">
        <f ca="1">IF(B1868="","",IF(ISERROR(MATCH($J1868,SorP!$B$1:$B$6230,0)),"",INDIRECT("'SorP'!$A$"&amp;MATCH($J1868,SorP!$B$1:$B$6230,0))))</f>
        <v/>
      </c>
      <c r="U1868" s="241"/>
      <c r="V1868" s="275" t="e">
        <f>IF(C1868="",NA(),MATCH($B1868&amp;$C1868,'Smelter Look-up'!$J:$J,0))</f>
        <v>#N/A</v>
      </c>
      <c r="W1868" s="276"/>
      <c r="X1868" s="276">
        <f t="shared" ca="1" si="259"/>
        <v>0</v>
      </c>
      <c r="Y1868" s="276"/>
      <c r="Z1868" s="276"/>
      <c r="AB1868" s="278" t="str">
        <f t="shared" si="260"/>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58"/>
        <v/>
      </c>
      <c r="T1869" s="225" t="str">
        <f ca="1">IF(B1869="","",IF(ISERROR(MATCH($J1869,SorP!$B$1:$B$6230,0)),"",INDIRECT("'SorP'!$A$"&amp;MATCH($J1869,SorP!$B$1:$B$6230,0))))</f>
        <v/>
      </c>
      <c r="U1869" s="241"/>
      <c r="V1869" s="275" t="e">
        <f>IF(C1869="",NA(),MATCH($B1869&amp;$C1869,'Smelter Look-up'!$J:$J,0))</f>
        <v>#N/A</v>
      </c>
      <c r="W1869" s="276"/>
      <c r="X1869" s="276">
        <f t="shared" ca="1" si="259"/>
        <v>0</v>
      </c>
      <c r="Y1869" s="276"/>
      <c r="Z1869" s="276"/>
      <c r="AB1869" s="278" t="str">
        <f t="shared" si="260"/>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58"/>
        <v/>
      </c>
      <c r="T1870" s="225" t="str">
        <f ca="1">IF(B1870="","",IF(ISERROR(MATCH($J1870,SorP!$B$1:$B$6230,0)),"",INDIRECT("'SorP'!$A$"&amp;MATCH($J1870,SorP!$B$1:$B$6230,0))))</f>
        <v/>
      </c>
      <c r="U1870" s="241"/>
      <c r="V1870" s="275" t="e">
        <f>IF(C1870="",NA(),MATCH($B1870&amp;$C1870,'Smelter Look-up'!$J:$J,0))</f>
        <v>#N/A</v>
      </c>
      <c r="W1870" s="276"/>
      <c r="X1870" s="276">
        <f t="shared" ca="1" si="259"/>
        <v>0</v>
      </c>
      <c r="Y1870" s="276"/>
      <c r="Z1870" s="276"/>
      <c r="AB1870" s="278" t="str">
        <f t="shared" si="260"/>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58"/>
        <v/>
      </c>
      <c r="T1871" s="225" t="str">
        <f ca="1">IF(B1871="","",IF(ISERROR(MATCH($J1871,SorP!$B$1:$B$6230,0)),"",INDIRECT("'SorP'!$A$"&amp;MATCH($J1871,SorP!$B$1:$B$6230,0))))</f>
        <v/>
      </c>
      <c r="U1871" s="241"/>
      <c r="V1871" s="275" t="e">
        <f>IF(C1871="",NA(),MATCH($B1871&amp;$C1871,'Smelter Look-up'!$J:$J,0))</f>
        <v>#N/A</v>
      </c>
      <c r="W1871" s="276"/>
      <c r="X1871" s="276">
        <f t="shared" ca="1" si="259"/>
        <v>0</v>
      </c>
      <c r="Y1871" s="276"/>
      <c r="Z1871" s="276"/>
      <c r="AB1871" s="278" t="str">
        <f t="shared" si="260"/>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58"/>
        <v/>
      </c>
      <c r="T1872" s="225" t="str">
        <f ca="1">IF(B1872="","",IF(ISERROR(MATCH($J1872,SorP!$B$1:$B$6230,0)),"",INDIRECT("'SorP'!$A$"&amp;MATCH($J1872,SorP!$B$1:$B$6230,0))))</f>
        <v/>
      </c>
      <c r="U1872" s="241"/>
      <c r="V1872" s="275" t="e">
        <f>IF(C1872="",NA(),MATCH($B1872&amp;$C1872,'Smelter Look-up'!$J:$J,0))</f>
        <v>#N/A</v>
      </c>
      <c r="W1872" s="276"/>
      <c r="X1872" s="276">
        <f t="shared" ca="1" si="259"/>
        <v>0</v>
      </c>
      <c r="Y1872" s="276"/>
      <c r="Z1872" s="276"/>
      <c r="AB1872" s="278" t="str">
        <f t="shared" si="260"/>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58"/>
        <v/>
      </c>
      <c r="T1873" s="225" t="str">
        <f ca="1">IF(B1873="","",IF(ISERROR(MATCH($J1873,SorP!$B$1:$B$6230,0)),"",INDIRECT("'SorP'!$A$"&amp;MATCH($J1873,SorP!$B$1:$B$6230,0))))</f>
        <v/>
      </c>
      <c r="U1873" s="241"/>
      <c r="V1873" s="275" t="e">
        <f>IF(C1873="",NA(),MATCH($B1873&amp;$C1873,'Smelter Look-up'!$J:$J,0))</f>
        <v>#N/A</v>
      </c>
      <c r="W1873" s="276"/>
      <c r="X1873" s="276">
        <f t="shared" ca="1" si="259"/>
        <v>0</v>
      </c>
      <c r="Y1873" s="276"/>
      <c r="Z1873" s="276"/>
      <c r="AB1873" s="278" t="str">
        <f t="shared" si="260"/>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58"/>
        <v/>
      </c>
      <c r="T1874" s="225" t="str">
        <f ca="1">IF(B1874="","",IF(ISERROR(MATCH($J1874,SorP!$B$1:$B$6230,0)),"",INDIRECT("'SorP'!$A$"&amp;MATCH($J1874,SorP!$B$1:$B$6230,0))))</f>
        <v/>
      </c>
      <c r="U1874" s="241"/>
      <c r="V1874" s="275" t="e">
        <f>IF(C1874="",NA(),MATCH($B1874&amp;$C1874,'Smelter Look-up'!$J:$J,0))</f>
        <v>#N/A</v>
      </c>
      <c r="W1874" s="276"/>
      <c r="X1874" s="276">
        <f t="shared" ca="1" si="259"/>
        <v>0</v>
      </c>
      <c r="Y1874" s="276"/>
      <c r="Z1874" s="276"/>
      <c r="AB1874" s="278" t="str">
        <f t="shared" si="260"/>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58"/>
        <v/>
      </c>
      <c r="T1875" s="225" t="str">
        <f ca="1">IF(B1875="","",IF(ISERROR(MATCH($J1875,SorP!$B$1:$B$6230,0)),"",INDIRECT("'SorP'!$A$"&amp;MATCH($J1875,SorP!$B$1:$B$6230,0))))</f>
        <v/>
      </c>
      <c r="U1875" s="241"/>
      <c r="V1875" s="275" t="e">
        <f>IF(C1875="",NA(),MATCH($B1875&amp;$C1875,'Smelter Look-up'!$J:$J,0))</f>
        <v>#N/A</v>
      </c>
      <c r="W1875" s="276"/>
      <c r="X1875" s="276">
        <f t="shared" ca="1" si="259"/>
        <v>0</v>
      </c>
      <c r="Y1875" s="276"/>
      <c r="Z1875" s="276"/>
      <c r="AB1875" s="278" t="str">
        <f t="shared" si="260"/>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58"/>
        <v/>
      </c>
      <c r="T1876" s="225" t="str">
        <f ca="1">IF(B1876="","",IF(ISERROR(MATCH($J1876,SorP!$B$1:$B$6230,0)),"",INDIRECT("'SorP'!$A$"&amp;MATCH($J1876,SorP!$B$1:$B$6230,0))))</f>
        <v/>
      </c>
      <c r="U1876" s="241"/>
      <c r="V1876" s="275" t="e">
        <f>IF(C1876="",NA(),MATCH($B1876&amp;$C1876,'Smelter Look-up'!$J:$J,0))</f>
        <v>#N/A</v>
      </c>
      <c r="W1876" s="276"/>
      <c r="X1876" s="276">
        <f t="shared" ca="1" si="259"/>
        <v>0</v>
      </c>
      <c r="Y1876" s="276"/>
      <c r="Z1876" s="276"/>
      <c r="AB1876" s="278" t="str">
        <f t="shared" si="260"/>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58"/>
        <v/>
      </c>
      <c r="T1877" s="225" t="str">
        <f ca="1">IF(B1877="","",IF(ISERROR(MATCH($J1877,SorP!$B$1:$B$6230,0)),"",INDIRECT("'SorP'!$A$"&amp;MATCH($J1877,SorP!$B$1:$B$6230,0))))</f>
        <v/>
      </c>
      <c r="U1877" s="241"/>
      <c r="V1877" s="275" t="e">
        <f>IF(C1877="",NA(),MATCH($B1877&amp;$C1877,'Smelter Look-up'!$J:$J,0))</f>
        <v>#N/A</v>
      </c>
      <c r="W1877" s="276"/>
      <c r="X1877" s="276">
        <f t="shared" ca="1" si="259"/>
        <v>0</v>
      </c>
      <c r="Y1877" s="276"/>
      <c r="Z1877" s="276"/>
      <c r="AB1877" s="278" t="str">
        <f t="shared" si="260"/>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58"/>
        <v/>
      </c>
      <c r="T1878" s="225" t="str">
        <f ca="1">IF(B1878="","",IF(ISERROR(MATCH($J1878,SorP!$B$1:$B$6230,0)),"",INDIRECT("'SorP'!$A$"&amp;MATCH($J1878,SorP!$B$1:$B$6230,0))))</f>
        <v/>
      </c>
      <c r="U1878" s="241"/>
      <c r="V1878" s="275" t="e">
        <f>IF(C1878="",NA(),MATCH($B1878&amp;$C1878,'Smelter Look-up'!$J:$J,0))</f>
        <v>#N/A</v>
      </c>
      <c r="W1878" s="276"/>
      <c r="X1878" s="276">
        <f t="shared" ca="1" si="259"/>
        <v>0</v>
      </c>
      <c r="Y1878" s="276"/>
      <c r="Z1878" s="276"/>
      <c r="AB1878" s="278" t="str">
        <f t="shared" si="260"/>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58"/>
        <v/>
      </c>
      <c r="T1879" s="225" t="str">
        <f ca="1">IF(B1879="","",IF(ISERROR(MATCH($J1879,SorP!$B$1:$B$6230,0)),"",INDIRECT("'SorP'!$A$"&amp;MATCH($J1879,SorP!$B$1:$B$6230,0))))</f>
        <v/>
      </c>
      <c r="U1879" s="241"/>
      <c r="V1879" s="275" t="e">
        <f>IF(C1879="",NA(),MATCH($B1879&amp;$C1879,'Smelter Look-up'!$J:$J,0))</f>
        <v>#N/A</v>
      </c>
      <c r="W1879" s="276"/>
      <c r="X1879" s="276">
        <f t="shared" ca="1" si="259"/>
        <v>0</v>
      </c>
      <c r="Y1879" s="276"/>
      <c r="Z1879" s="276"/>
      <c r="AB1879" s="278" t="str">
        <f t="shared" si="260"/>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58"/>
        <v/>
      </c>
      <c r="T1880" s="225" t="str">
        <f ca="1">IF(B1880="","",IF(ISERROR(MATCH($J1880,SorP!$B$1:$B$6230,0)),"",INDIRECT("'SorP'!$A$"&amp;MATCH($J1880,SorP!$B$1:$B$6230,0))))</f>
        <v/>
      </c>
      <c r="U1880" s="241"/>
      <c r="V1880" s="275" t="e">
        <f>IF(C1880="",NA(),MATCH($B1880&amp;$C1880,'Smelter Look-up'!$J:$J,0))</f>
        <v>#N/A</v>
      </c>
      <c r="W1880" s="276"/>
      <c r="X1880" s="276">
        <f t="shared" ca="1" si="259"/>
        <v>0</v>
      </c>
      <c r="Y1880" s="276"/>
      <c r="Z1880" s="276"/>
      <c r="AB1880" s="278" t="str">
        <f t="shared" si="260"/>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58"/>
        <v/>
      </c>
      <c r="T1881" s="225" t="str">
        <f ca="1">IF(B1881="","",IF(ISERROR(MATCH($J1881,SorP!$B$1:$B$6230,0)),"",INDIRECT("'SorP'!$A$"&amp;MATCH($J1881,SorP!$B$1:$B$6230,0))))</f>
        <v/>
      </c>
      <c r="U1881" s="241"/>
      <c r="V1881" s="275" t="e">
        <f>IF(C1881="",NA(),MATCH($B1881&amp;$C1881,'Smelter Look-up'!$J:$J,0))</f>
        <v>#N/A</v>
      </c>
      <c r="W1881" s="276"/>
      <c r="X1881" s="276">
        <f t="shared" ca="1" si="259"/>
        <v>0</v>
      </c>
      <c r="Y1881" s="276"/>
      <c r="Z1881" s="276"/>
      <c r="AB1881" s="278" t="str">
        <f t="shared" si="260"/>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58"/>
        <v/>
      </c>
      <c r="T1882" s="225" t="str">
        <f ca="1">IF(B1882="","",IF(ISERROR(MATCH($J1882,SorP!$B$1:$B$6230,0)),"",INDIRECT("'SorP'!$A$"&amp;MATCH($J1882,SorP!$B$1:$B$6230,0))))</f>
        <v/>
      </c>
      <c r="U1882" s="241"/>
      <c r="V1882" s="275" t="e">
        <f>IF(C1882="",NA(),MATCH($B1882&amp;$C1882,'Smelter Look-up'!$J:$J,0))</f>
        <v>#N/A</v>
      </c>
      <c r="W1882" s="276"/>
      <c r="X1882" s="276">
        <f t="shared" ca="1" si="259"/>
        <v>0</v>
      </c>
      <c r="Y1882" s="276"/>
      <c r="Z1882" s="276"/>
      <c r="AB1882" s="278" t="str">
        <f t="shared" si="260"/>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58"/>
        <v/>
      </c>
      <c r="T1883" s="225" t="str">
        <f ca="1">IF(B1883="","",IF(ISERROR(MATCH($J1883,SorP!$B$1:$B$6230,0)),"",INDIRECT("'SorP'!$A$"&amp;MATCH($J1883,SorP!$B$1:$B$6230,0))))</f>
        <v/>
      </c>
      <c r="U1883" s="241"/>
      <c r="V1883" s="275" t="e">
        <f>IF(C1883="",NA(),MATCH($B1883&amp;$C1883,'Smelter Look-up'!$J:$J,0))</f>
        <v>#N/A</v>
      </c>
      <c r="W1883" s="276"/>
      <c r="X1883" s="276">
        <f t="shared" ca="1" si="259"/>
        <v>0</v>
      </c>
      <c r="Y1883" s="276"/>
      <c r="Z1883" s="276"/>
      <c r="AB1883" s="278" t="str">
        <f t="shared" si="260"/>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1">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2">IF(AND(C1884="Smelter not listed",OR(LEN(D1884)=0,LEN(E1884)=0)),1,0)</f>
        <v>0</v>
      </c>
      <c r="Y1884" s="276"/>
      <c r="Z1884" s="276"/>
      <c r="AB1884" s="278" t="str">
        <f t="shared" ref="AB1884:AB1914" si="263">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1"/>
        <v/>
      </c>
      <c r="T1885" s="225" t="str">
        <f ca="1">IF(B1885="","",IF(ISERROR(MATCH($J1885,SorP!$B$1:$B$6230,0)),"",INDIRECT("'SorP'!$A$"&amp;MATCH($J1885,SorP!$B$1:$B$6230,0))))</f>
        <v/>
      </c>
      <c r="U1885" s="241"/>
      <c r="V1885" s="275" t="e">
        <f>IF(C1885="",NA(),MATCH($B1885&amp;$C1885,'Smelter Look-up'!$J:$J,0))</f>
        <v>#N/A</v>
      </c>
      <c r="W1885" s="276"/>
      <c r="X1885" s="276">
        <f t="shared" ca="1" si="262"/>
        <v>0</v>
      </c>
      <c r="Y1885" s="276"/>
      <c r="Z1885" s="276"/>
      <c r="AB1885" s="278" t="str">
        <f t="shared" si="263"/>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1"/>
        <v/>
      </c>
      <c r="T1886" s="225" t="str">
        <f ca="1">IF(B1886="","",IF(ISERROR(MATCH($J1886,SorP!$B$1:$B$6230,0)),"",INDIRECT("'SorP'!$A$"&amp;MATCH($J1886,SorP!$B$1:$B$6230,0))))</f>
        <v/>
      </c>
      <c r="U1886" s="241"/>
      <c r="V1886" s="275" t="e">
        <f>IF(C1886="",NA(),MATCH($B1886&amp;$C1886,'Smelter Look-up'!$J:$J,0))</f>
        <v>#N/A</v>
      </c>
      <c r="W1886" s="276"/>
      <c r="X1886" s="276">
        <f t="shared" ca="1" si="262"/>
        <v>0</v>
      </c>
      <c r="Y1886" s="276"/>
      <c r="Z1886" s="276"/>
      <c r="AB1886" s="278" t="str">
        <f t="shared" si="263"/>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1"/>
        <v/>
      </c>
      <c r="T1887" s="225" t="str">
        <f ca="1">IF(B1887="","",IF(ISERROR(MATCH($J1887,SorP!$B$1:$B$6230,0)),"",INDIRECT("'SorP'!$A$"&amp;MATCH($J1887,SorP!$B$1:$B$6230,0))))</f>
        <v/>
      </c>
      <c r="U1887" s="241"/>
      <c r="V1887" s="275" t="e">
        <f>IF(C1887="",NA(),MATCH($B1887&amp;$C1887,'Smelter Look-up'!$J:$J,0))</f>
        <v>#N/A</v>
      </c>
      <c r="W1887" s="276"/>
      <c r="X1887" s="276">
        <f t="shared" ca="1" si="262"/>
        <v>0</v>
      </c>
      <c r="Y1887" s="276"/>
      <c r="Z1887" s="276"/>
      <c r="AB1887" s="278" t="str">
        <f t="shared" si="263"/>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1"/>
        <v/>
      </c>
      <c r="T1888" s="225" t="str">
        <f ca="1">IF(B1888="","",IF(ISERROR(MATCH($J1888,SorP!$B$1:$B$6230,0)),"",INDIRECT("'SorP'!$A$"&amp;MATCH($J1888,SorP!$B$1:$B$6230,0))))</f>
        <v/>
      </c>
      <c r="U1888" s="241"/>
      <c r="V1888" s="275" t="e">
        <f>IF(C1888="",NA(),MATCH($B1888&amp;$C1888,'Smelter Look-up'!$J:$J,0))</f>
        <v>#N/A</v>
      </c>
      <c r="W1888" s="276"/>
      <c r="X1888" s="276">
        <f t="shared" ca="1" si="262"/>
        <v>0</v>
      </c>
      <c r="Y1888" s="276"/>
      <c r="Z1888" s="276"/>
      <c r="AB1888" s="278" t="str">
        <f t="shared" si="263"/>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1"/>
        <v/>
      </c>
      <c r="T1889" s="225" t="str">
        <f ca="1">IF(B1889="","",IF(ISERROR(MATCH($J1889,SorP!$B$1:$B$6230,0)),"",INDIRECT("'SorP'!$A$"&amp;MATCH($J1889,SorP!$B$1:$B$6230,0))))</f>
        <v/>
      </c>
      <c r="U1889" s="241"/>
      <c r="V1889" s="275" t="e">
        <f>IF(C1889="",NA(),MATCH($B1889&amp;$C1889,'Smelter Look-up'!$J:$J,0))</f>
        <v>#N/A</v>
      </c>
      <c r="W1889" s="276"/>
      <c r="X1889" s="276">
        <f t="shared" ca="1" si="262"/>
        <v>0</v>
      </c>
      <c r="Y1889" s="276"/>
      <c r="Z1889" s="276"/>
      <c r="AB1889" s="278" t="str">
        <f t="shared" si="263"/>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1"/>
        <v/>
      </c>
      <c r="T1890" s="225" t="str">
        <f ca="1">IF(B1890="","",IF(ISERROR(MATCH($J1890,SorP!$B$1:$B$6230,0)),"",INDIRECT("'SorP'!$A$"&amp;MATCH($J1890,SorP!$B$1:$B$6230,0))))</f>
        <v/>
      </c>
      <c r="U1890" s="241"/>
      <c r="V1890" s="275" t="e">
        <f>IF(C1890="",NA(),MATCH($B1890&amp;$C1890,'Smelter Look-up'!$J:$J,0))</f>
        <v>#N/A</v>
      </c>
      <c r="W1890" s="276"/>
      <c r="X1890" s="276">
        <f t="shared" ca="1" si="262"/>
        <v>0</v>
      </c>
      <c r="Y1890" s="276"/>
      <c r="Z1890" s="276"/>
      <c r="AB1890" s="278" t="str">
        <f t="shared" si="263"/>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1"/>
        <v/>
      </c>
      <c r="T1891" s="225" t="str">
        <f ca="1">IF(B1891="","",IF(ISERROR(MATCH($J1891,SorP!$B$1:$B$6230,0)),"",INDIRECT("'SorP'!$A$"&amp;MATCH($J1891,SorP!$B$1:$B$6230,0))))</f>
        <v/>
      </c>
      <c r="U1891" s="241"/>
      <c r="V1891" s="275" t="e">
        <f>IF(C1891="",NA(),MATCH($B1891&amp;$C1891,'Smelter Look-up'!$J:$J,0))</f>
        <v>#N/A</v>
      </c>
      <c r="W1891" s="276"/>
      <c r="X1891" s="276">
        <f t="shared" ca="1" si="262"/>
        <v>0</v>
      </c>
      <c r="Y1891" s="276"/>
      <c r="Z1891" s="276"/>
      <c r="AB1891" s="278" t="str">
        <f t="shared" si="263"/>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1"/>
        <v/>
      </c>
      <c r="T1892" s="225" t="str">
        <f ca="1">IF(B1892="","",IF(ISERROR(MATCH($J1892,SorP!$B$1:$B$6230,0)),"",INDIRECT("'SorP'!$A$"&amp;MATCH($J1892,SorP!$B$1:$B$6230,0))))</f>
        <v/>
      </c>
      <c r="U1892" s="241"/>
      <c r="V1892" s="275" t="e">
        <f>IF(C1892="",NA(),MATCH($B1892&amp;$C1892,'Smelter Look-up'!$J:$J,0))</f>
        <v>#N/A</v>
      </c>
      <c r="W1892" s="276"/>
      <c r="X1892" s="276">
        <f t="shared" ca="1" si="262"/>
        <v>0</v>
      </c>
      <c r="Y1892" s="276"/>
      <c r="Z1892" s="276"/>
      <c r="AB1892" s="278" t="str">
        <f t="shared" si="263"/>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1"/>
        <v/>
      </c>
      <c r="T1893" s="225" t="str">
        <f ca="1">IF(B1893="","",IF(ISERROR(MATCH($J1893,SorP!$B$1:$B$6230,0)),"",INDIRECT("'SorP'!$A$"&amp;MATCH($J1893,SorP!$B$1:$B$6230,0))))</f>
        <v/>
      </c>
      <c r="U1893" s="241"/>
      <c r="V1893" s="275" t="e">
        <f>IF(C1893="",NA(),MATCH($B1893&amp;$C1893,'Smelter Look-up'!$J:$J,0))</f>
        <v>#N/A</v>
      </c>
      <c r="W1893" s="276"/>
      <c r="X1893" s="276">
        <f t="shared" ca="1" si="262"/>
        <v>0</v>
      </c>
      <c r="Y1893" s="276"/>
      <c r="Z1893" s="276"/>
      <c r="AB1893" s="278" t="str">
        <f t="shared" si="263"/>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1"/>
        <v/>
      </c>
      <c r="T1894" s="225" t="str">
        <f ca="1">IF(B1894="","",IF(ISERROR(MATCH($J1894,SorP!$B$1:$B$6230,0)),"",INDIRECT("'SorP'!$A$"&amp;MATCH($J1894,SorP!$B$1:$B$6230,0))))</f>
        <v/>
      </c>
      <c r="U1894" s="241"/>
      <c r="V1894" s="275" t="e">
        <f>IF(C1894="",NA(),MATCH($B1894&amp;$C1894,'Smelter Look-up'!$J:$J,0))</f>
        <v>#N/A</v>
      </c>
      <c r="W1894" s="276"/>
      <c r="X1894" s="276">
        <f t="shared" ca="1" si="262"/>
        <v>0</v>
      </c>
      <c r="Y1894" s="276"/>
      <c r="Z1894" s="276"/>
      <c r="AB1894" s="278" t="str">
        <f t="shared" si="263"/>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1"/>
        <v/>
      </c>
      <c r="T1895" s="225" t="str">
        <f ca="1">IF(B1895="","",IF(ISERROR(MATCH($J1895,SorP!$B$1:$B$6230,0)),"",INDIRECT("'SorP'!$A$"&amp;MATCH($J1895,SorP!$B$1:$B$6230,0))))</f>
        <v/>
      </c>
      <c r="U1895" s="241"/>
      <c r="V1895" s="275" t="e">
        <f>IF(C1895="",NA(),MATCH($B1895&amp;$C1895,'Smelter Look-up'!$J:$J,0))</f>
        <v>#N/A</v>
      </c>
      <c r="W1895" s="276"/>
      <c r="X1895" s="276">
        <f t="shared" ca="1" si="262"/>
        <v>0</v>
      </c>
      <c r="Y1895" s="276"/>
      <c r="Z1895" s="276"/>
      <c r="AB1895" s="278" t="str">
        <f t="shared" si="263"/>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1"/>
        <v/>
      </c>
      <c r="T1896" s="225" t="str">
        <f ca="1">IF(B1896="","",IF(ISERROR(MATCH($J1896,SorP!$B$1:$B$6230,0)),"",INDIRECT("'SorP'!$A$"&amp;MATCH($J1896,SorP!$B$1:$B$6230,0))))</f>
        <v/>
      </c>
      <c r="U1896" s="241"/>
      <c r="V1896" s="275" t="e">
        <f>IF(C1896="",NA(),MATCH($B1896&amp;$C1896,'Smelter Look-up'!$J:$J,0))</f>
        <v>#N/A</v>
      </c>
      <c r="W1896" s="276"/>
      <c r="X1896" s="276">
        <f t="shared" ca="1" si="262"/>
        <v>0</v>
      </c>
      <c r="Y1896" s="276"/>
      <c r="Z1896" s="276"/>
      <c r="AB1896" s="278" t="str">
        <f t="shared" si="263"/>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1"/>
        <v/>
      </c>
      <c r="T1897" s="225" t="str">
        <f ca="1">IF(B1897="","",IF(ISERROR(MATCH($J1897,SorP!$B$1:$B$6230,0)),"",INDIRECT("'SorP'!$A$"&amp;MATCH($J1897,SorP!$B$1:$B$6230,0))))</f>
        <v/>
      </c>
      <c r="U1897" s="241"/>
      <c r="V1897" s="275" t="e">
        <f>IF(C1897="",NA(),MATCH($B1897&amp;$C1897,'Smelter Look-up'!$J:$J,0))</f>
        <v>#N/A</v>
      </c>
      <c r="W1897" s="276"/>
      <c r="X1897" s="276">
        <f t="shared" ca="1" si="262"/>
        <v>0</v>
      </c>
      <c r="Y1897" s="276"/>
      <c r="Z1897" s="276"/>
      <c r="AB1897" s="278" t="str">
        <f t="shared" si="263"/>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1"/>
        <v/>
      </c>
      <c r="T1898" s="225" t="str">
        <f ca="1">IF(B1898="","",IF(ISERROR(MATCH($J1898,SorP!$B$1:$B$6230,0)),"",INDIRECT("'SorP'!$A$"&amp;MATCH($J1898,SorP!$B$1:$B$6230,0))))</f>
        <v/>
      </c>
      <c r="U1898" s="241"/>
      <c r="V1898" s="275" t="e">
        <f>IF(C1898="",NA(),MATCH($B1898&amp;$C1898,'Smelter Look-up'!$J:$J,0))</f>
        <v>#N/A</v>
      </c>
      <c r="W1898" s="276"/>
      <c r="X1898" s="276">
        <f t="shared" ca="1" si="262"/>
        <v>0</v>
      </c>
      <c r="Y1898" s="276"/>
      <c r="Z1898" s="276"/>
      <c r="AB1898" s="278" t="str">
        <f t="shared" si="263"/>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1"/>
        <v/>
      </c>
      <c r="T1899" s="225" t="str">
        <f ca="1">IF(B1899="","",IF(ISERROR(MATCH($J1899,SorP!$B$1:$B$6230,0)),"",INDIRECT("'SorP'!$A$"&amp;MATCH($J1899,SorP!$B$1:$B$6230,0))))</f>
        <v/>
      </c>
      <c r="U1899" s="241"/>
      <c r="V1899" s="275" t="e">
        <f>IF(C1899="",NA(),MATCH($B1899&amp;$C1899,'Smelter Look-up'!$J:$J,0))</f>
        <v>#N/A</v>
      </c>
      <c r="W1899" s="276"/>
      <c r="X1899" s="276">
        <f t="shared" ca="1" si="262"/>
        <v>0</v>
      </c>
      <c r="Y1899" s="276"/>
      <c r="Z1899" s="276"/>
      <c r="AB1899" s="278" t="str">
        <f t="shared" si="263"/>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1"/>
        <v/>
      </c>
      <c r="T1900" s="225" t="str">
        <f ca="1">IF(B1900="","",IF(ISERROR(MATCH($J1900,SorP!$B$1:$B$6230,0)),"",INDIRECT("'SorP'!$A$"&amp;MATCH($J1900,SorP!$B$1:$B$6230,0))))</f>
        <v/>
      </c>
      <c r="U1900" s="241"/>
      <c r="V1900" s="275" t="e">
        <f>IF(C1900="",NA(),MATCH($B1900&amp;$C1900,'Smelter Look-up'!$J:$J,0))</f>
        <v>#N/A</v>
      </c>
      <c r="W1900" s="276"/>
      <c r="X1900" s="276">
        <f t="shared" ca="1" si="262"/>
        <v>0</v>
      </c>
      <c r="Y1900" s="276"/>
      <c r="Z1900" s="276"/>
      <c r="AB1900" s="278" t="str">
        <f t="shared" si="263"/>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1"/>
        <v/>
      </c>
      <c r="T1901" s="225" t="str">
        <f ca="1">IF(B1901="","",IF(ISERROR(MATCH($J1901,SorP!$B$1:$B$6230,0)),"",INDIRECT("'SorP'!$A$"&amp;MATCH($J1901,SorP!$B$1:$B$6230,0))))</f>
        <v/>
      </c>
      <c r="U1901" s="241"/>
      <c r="V1901" s="275" t="e">
        <f>IF(C1901="",NA(),MATCH($B1901&amp;$C1901,'Smelter Look-up'!$J:$J,0))</f>
        <v>#N/A</v>
      </c>
      <c r="W1901" s="276"/>
      <c r="X1901" s="276">
        <f t="shared" ca="1" si="262"/>
        <v>0</v>
      </c>
      <c r="Y1901" s="276"/>
      <c r="Z1901" s="276"/>
      <c r="AB1901" s="278" t="str">
        <f t="shared" si="263"/>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1"/>
        <v/>
      </c>
      <c r="T1902" s="225" t="str">
        <f ca="1">IF(B1902="","",IF(ISERROR(MATCH($J1902,SorP!$B$1:$B$6230,0)),"",INDIRECT("'SorP'!$A$"&amp;MATCH($J1902,SorP!$B$1:$B$6230,0))))</f>
        <v/>
      </c>
      <c r="U1902" s="241"/>
      <c r="V1902" s="275" t="e">
        <f>IF(C1902="",NA(),MATCH($B1902&amp;$C1902,'Smelter Look-up'!$J:$J,0))</f>
        <v>#N/A</v>
      </c>
      <c r="W1902" s="276"/>
      <c r="X1902" s="276">
        <f t="shared" ca="1" si="262"/>
        <v>0</v>
      </c>
      <c r="Y1902" s="276"/>
      <c r="Z1902" s="276"/>
      <c r="AB1902" s="278" t="str">
        <f t="shared" si="263"/>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1"/>
        <v/>
      </c>
      <c r="T1903" s="225" t="str">
        <f ca="1">IF(B1903="","",IF(ISERROR(MATCH($J1903,SorP!$B$1:$B$6230,0)),"",INDIRECT("'SorP'!$A$"&amp;MATCH($J1903,SorP!$B$1:$B$6230,0))))</f>
        <v/>
      </c>
      <c r="U1903" s="241"/>
      <c r="V1903" s="275" t="e">
        <f>IF(C1903="",NA(),MATCH($B1903&amp;$C1903,'Smelter Look-up'!$J:$J,0))</f>
        <v>#N/A</v>
      </c>
      <c r="W1903" s="276"/>
      <c r="X1903" s="276">
        <f t="shared" ca="1" si="262"/>
        <v>0</v>
      </c>
      <c r="Y1903" s="276"/>
      <c r="Z1903" s="276"/>
      <c r="AB1903" s="278" t="str">
        <f t="shared" si="263"/>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1"/>
        <v/>
      </c>
      <c r="T1904" s="225" t="str">
        <f ca="1">IF(B1904="","",IF(ISERROR(MATCH($J1904,SorP!$B$1:$B$6230,0)),"",INDIRECT("'SorP'!$A$"&amp;MATCH($J1904,SorP!$B$1:$B$6230,0))))</f>
        <v/>
      </c>
      <c r="U1904" s="241"/>
      <c r="V1904" s="275" t="e">
        <f>IF(C1904="",NA(),MATCH($B1904&amp;$C1904,'Smelter Look-up'!$J:$J,0))</f>
        <v>#N/A</v>
      </c>
      <c r="W1904" s="276"/>
      <c r="X1904" s="276">
        <f t="shared" ca="1" si="262"/>
        <v>0</v>
      </c>
      <c r="Y1904" s="276"/>
      <c r="Z1904" s="276"/>
      <c r="AB1904" s="278" t="str">
        <f t="shared" si="263"/>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1"/>
        <v/>
      </c>
      <c r="T1905" s="225" t="str">
        <f ca="1">IF(B1905="","",IF(ISERROR(MATCH($J1905,SorP!$B$1:$B$6230,0)),"",INDIRECT("'SorP'!$A$"&amp;MATCH($J1905,SorP!$B$1:$B$6230,0))))</f>
        <v/>
      </c>
      <c r="U1905" s="241"/>
      <c r="V1905" s="275" t="e">
        <f>IF(C1905="",NA(),MATCH($B1905&amp;$C1905,'Smelter Look-up'!$J:$J,0))</f>
        <v>#N/A</v>
      </c>
      <c r="W1905" s="276"/>
      <c r="X1905" s="276">
        <f t="shared" ca="1" si="262"/>
        <v>0</v>
      </c>
      <c r="Y1905" s="276"/>
      <c r="Z1905" s="276"/>
      <c r="AB1905" s="278" t="str">
        <f t="shared" si="263"/>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1"/>
        <v/>
      </c>
      <c r="T1906" s="225" t="str">
        <f ca="1">IF(B1906="","",IF(ISERROR(MATCH($J1906,SorP!$B$1:$B$6230,0)),"",INDIRECT("'SorP'!$A$"&amp;MATCH($J1906,SorP!$B$1:$B$6230,0))))</f>
        <v/>
      </c>
      <c r="U1906" s="241"/>
      <c r="V1906" s="275" t="e">
        <f>IF(C1906="",NA(),MATCH($B1906&amp;$C1906,'Smelter Look-up'!$J:$J,0))</f>
        <v>#N/A</v>
      </c>
      <c r="W1906" s="276"/>
      <c r="X1906" s="276">
        <f t="shared" ca="1" si="262"/>
        <v>0</v>
      </c>
      <c r="Y1906" s="276"/>
      <c r="Z1906" s="276"/>
      <c r="AB1906" s="278" t="str">
        <f t="shared" si="263"/>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1"/>
        <v/>
      </c>
      <c r="T1907" s="225" t="str">
        <f ca="1">IF(B1907="","",IF(ISERROR(MATCH($J1907,SorP!$B$1:$B$6230,0)),"",INDIRECT("'SorP'!$A$"&amp;MATCH($J1907,SorP!$B$1:$B$6230,0))))</f>
        <v/>
      </c>
      <c r="U1907" s="241"/>
      <c r="V1907" s="275" t="e">
        <f>IF(C1907="",NA(),MATCH($B1907&amp;$C1907,'Smelter Look-up'!$J:$J,0))</f>
        <v>#N/A</v>
      </c>
      <c r="W1907" s="276"/>
      <c r="X1907" s="276">
        <f t="shared" ca="1" si="262"/>
        <v>0</v>
      </c>
      <c r="Y1907" s="276"/>
      <c r="Z1907" s="276"/>
      <c r="AB1907" s="278" t="str">
        <f t="shared" si="263"/>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1"/>
        <v/>
      </c>
      <c r="T1908" s="225" t="str">
        <f ca="1">IF(B1908="","",IF(ISERROR(MATCH($J1908,SorP!$B$1:$B$6230,0)),"",INDIRECT("'SorP'!$A$"&amp;MATCH($J1908,SorP!$B$1:$B$6230,0))))</f>
        <v/>
      </c>
      <c r="U1908" s="241"/>
      <c r="V1908" s="275" t="e">
        <f>IF(C1908="",NA(),MATCH($B1908&amp;$C1908,'Smelter Look-up'!$J:$J,0))</f>
        <v>#N/A</v>
      </c>
      <c r="W1908" s="276"/>
      <c r="X1908" s="276">
        <f t="shared" ca="1" si="262"/>
        <v>0</v>
      </c>
      <c r="Y1908" s="276"/>
      <c r="Z1908" s="276"/>
      <c r="AB1908" s="278" t="str">
        <f t="shared" si="263"/>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1"/>
        <v/>
      </c>
      <c r="T1909" s="225" t="str">
        <f ca="1">IF(B1909="","",IF(ISERROR(MATCH($J1909,SorP!$B$1:$B$6230,0)),"",INDIRECT("'SorP'!$A$"&amp;MATCH($J1909,SorP!$B$1:$B$6230,0))))</f>
        <v/>
      </c>
      <c r="U1909" s="241"/>
      <c r="V1909" s="275" t="e">
        <f>IF(C1909="",NA(),MATCH($B1909&amp;$C1909,'Smelter Look-up'!$J:$J,0))</f>
        <v>#N/A</v>
      </c>
      <c r="W1909" s="276"/>
      <c r="X1909" s="276">
        <f t="shared" ca="1" si="262"/>
        <v>0</v>
      </c>
      <c r="Y1909" s="276"/>
      <c r="Z1909" s="276"/>
      <c r="AB1909" s="278" t="str">
        <f t="shared" si="263"/>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1"/>
        <v/>
      </c>
      <c r="T1910" s="225" t="str">
        <f ca="1">IF(B1910="","",IF(ISERROR(MATCH($J1910,SorP!$B$1:$B$6230,0)),"",INDIRECT("'SorP'!$A$"&amp;MATCH($J1910,SorP!$B$1:$B$6230,0))))</f>
        <v/>
      </c>
      <c r="U1910" s="241"/>
      <c r="V1910" s="275" t="e">
        <f>IF(C1910="",NA(),MATCH($B1910&amp;$C1910,'Smelter Look-up'!$J:$J,0))</f>
        <v>#N/A</v>
      </c>
      <c r="W1910" s="276"/>
      <c r="X1910" s="276">
        <f t="shared" ca="1" si="262"/>
        <v>0</v>
      </c>
      <c r="Y1910" s="276"/>
      <c r="Z1910" s="276"/>
      <c r="AB1910" s="278" t="str">
        <f t="shared" si="263"/>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1"/>
        <v/>
      </c>
      <c r="T1911" s="225" t="str">
        <f ca="1">IF(B1911="","",IF(ISERROR(MATCH($J1911,SorP!$B$1:$B$6230,0)),"",INDIRECT("'SorP'!$A$"&amp;MATCH($J1911,SorP!$B$1:$B$6230,0))))</f>
        <v/>
      </c>
      <c r="U1911" s="241"/>
      <c r="V1911" s="275" t="e">
        <f>IF(C1911="",NA(),MATCH($B1911&amp;$C1911,'Smelter Look-up'!$J:$J,0))</f>
        <v>#N/A</v>
      </c>
      <c r="W1911" s="276"/>
      <c r="X1911" s="276">
        <f t="shared" ca="1" si="262"/>
        <v>0</v>
      </c>
      <c r="Y1911" s="276"/>
      <c r="Z1911" s="276"/>
      <c r="AB1911" s="278" t="str">
        <f t="shared" si="263"/>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1"/>
        <v/>
      </c>
      <c r="T1912" s="225" t="str">
        <f ca="1">IF(B1912="","",IF(ISERROR(MATCH($J1912,SorP!$B$1:$B$6230,0)),"",INDIRECT("'SorP'!$A$"&amp;MATCH($J1912,SorP!$B$1:$B$6230,0))))</f>
        <v/>
      </c>
      <c r="U1912" s="241"/>
      <c r="V1912" s="275" t="e">
        <f>IF(C1912="",NA(),MATCH($B1912&amp;$C1912,'Smelter Look-up'!$J:$J,0))</f>
        <v>#N/A</v>
      </c>
      <c r="W1912" s="276"/>
      <c r="X1912" s="276">
        <f t="shared" ca="1" si="262"/>
        <v>0</v>
      </c>
      <c r="Y1912" s="276"/>
      <c r="Z1912" s="276"/>
      <c r="AB1912" s="278" t="str">
        <f t="shared" si="263"/>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1"/>
        <v/>
      </c>
      <c r="T1913" s="225" t="str">
        <f ca="1">IF(B1913="","",IF(ISERROR(MATCH($J1913,SorP!$B$1:$B$6230,0)),"",INDIRECT("'SorP'!$A$"&amp;MATCH($J1913,SorP!$B$1:$B$6230,0))))</f>
        <v/>
      </c>
      <c r="U1913" s="241"/>
      <c r="V1913" s="275" t="e">
        <f>IF(C1913="",NA(),MATCH($B1913&amp;$C1913,'Smelter Look-up'!$J:$J,0))</f>
        <v>#N/A</v>
      </c>
      <c r="W1913" s="276"/>
      <c r="X1913" s="276">
        <f t="shared" ca="1" si="262"/>
        <v>0</v>
      </c>
      <c r="Y1913" s="276"/>
      <c r="Z1913" s="276"/>
      <c r="AB1913" s="278" t="str">
        <f t="shared" si="263"/>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1"/>
        <v/>
      </c>
      <c r="T1914" s="225" t="str">
        <f ca="1">IF(B1914="","",IF(ISERROR(MATCH($J1914,SorP!$B$1:$B$6230,0)),"",INDIRECT("'SorP'!$A$"&amp;MATCH($J1914,SorP!$B$1:$B$6230,0))))</f>
        <v/>
      </c>
      <c r="U1914" s="241"/>
      <c r="V1914" s="275" t="e">
        <f>IF(C1914="",NA(),MATCH($B1914&amp;$C1914,'Smelter Look-up'!$J:$J,0))</f>
        <v>#N/A</v>
      </c>
      <c r="W1914" s="276"/>
      <c r="X1914" s="276">
        <f t="shared" ca="1" si="262"/>
        <v>0</v>
      </c>
      <c r="Y1914" s="276"/>
      <c r="Z1914" s="276"/>
      <c r="AB1914" s="278" t="str">
        <f t="shared" si="263"/>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64">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65">IF(AND(C1915="Smelter not listed",OR(LEN(D1915)=0,LEN(E1915)=0)),1,0)</f>
        <v>0</v>
      </c>
      <c r="Y1915" s="276"/>
      <c r="Z1915" s="276"/>
      <c r="AB1915" s="278" t="str">
        <f t="shared" ref="AB1915" si="266">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67">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68">IF(AND(C1916="Smelter not listed",OR(LEN(D1916)=0,LEN(E1916)=0)),1,0)</f>
        <v>0</v>
      </c>
      <c r="Y1916" s="276"/>
      <c r="Z1916" s="276"/>
      <c r="AB1916" s="278" t="str">
        <f t="shared" ref="AB1916:AB1947" si="269">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67"/>
        <v/>
      </c>
      <c r="T1917" s="225" t="str">
        <f ca="1">IF(B1917="","",IF(ISERROR(MATCH($J1917,SorP!$B$1:$B$6230,0)),"",INDIRECT("'SorP'!$A$"&amp;MATCH($J1917,SorP!$B$1:$B$6230,0))))</f>
        <v/>
      </c>
      <c r="U1917" s="241"/>
      <c r="V1917" s="275" t="e">
        <f>IF(C1917="",NA(),MATCH($B1917&amp;$C1917,'Smelter Look-up'!$J:$J,0))</f>
        <v>#N/A</v>
      </c>
      <c r="W1917" s="276"/>
      <c r="X1917" s="276">
        <f t="shared" ca="1" si="268"/>
        <v>0</v>
      </c>
      <c r="Y1917" s="276"/>
      <c r="Z1917" s="276"/>
      <c r="AB1917" s="278" t="str">
        <f t="shared" si="269"/>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67"/>
        <v/>
      </c>
      <c r="T1918" s="225" t="str">
        <f ca="1">IF(B1918="","",IF(ISERROR(MATCH($J1918,SorP!$B$1:$B$6230,0)),"",INDIRECT("'SorP'!$A$"&amp;MATCH($J1918,SorP!$B$1:$B$6230,0))))</f>
        <v/>
      </c>
      <c r="U1918" s="241"/>
      <c r="V1918" s="275" t="e">
        <f>IF(C1918="",NA(),MATCH($B1918&amp;$C1918,'Smelter Look-up'!$J:$J,0))</f>
        <v>#N/A</v>
      </c>
      <c r="W1918" s="276"/>
      <c r="X1918" s="276">
        <f t="shared" ca="1" si="268"/>
        <v>0</v>
      </c>
      <c r="Y1918" s="276"/>
      <c r="Z1918" s="276"/>
      <c r="AB1918" s="278" t="str">
        <f t="shared" si="269"/>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67"/>
        <v/>
      </c>
      <c r="T1919" s="225" t="str">
        <f ca="1">IF(B1919="","",IF(ISERROR(MATCH($J1919,SorP!$B$1:$B$6230,0)),"",INDIRECT("'SorP'!$A$"&amp;MATCH($J1919,SorP!$B$1:$B$6230,0))))</f>
        <v/>
      </c>
      <c r="U1919" s="241"/>
      <c r="V1919" s="275" t="e">
        <f>IF(C1919="",NA(),MATCH($B1919&amp;$C1919,'Smelter Look-up'!$J:$J,0))</f>
        <v>#N/A</v>
      </c>
      <c r="W1919" s="276"/>
      <c r="X1919" s="276">
        <f t="shared" ca="1" si="268"/>
        <v>0</v>
      </c>
      <c r="Y1919" s="276"/>
      <c r="Z1919" s="276"/>
      <c r="AB1919" s="278" t="str">
        <f t="shared" si="269"/>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67"/>
        <v/>
      </c>
      <c r="T1920" s="225" t="str">
        <f ca="1">IF(B1920="","",IF(ISERROR(MATCH($J1920,SorP!$B$1:$B$6230,0)),"",INDIRECT("'SorP'!$A$"&amp;MATCH($J1920,SorP!$B$1:$B$6230,0))))</f>
        <v/>
      </c>
      <c r="U1920" s="241"/>
      <c r="V1920" s="275" t="e">
        <f>IF(C1920="",NA(),MATCH($B1920&amp;$C1920,'Smelter Look-up'!$J:$J,0))</f>
        <v>#N/A</v>
      </c>
      <c r="W1920" s="276"/>
      <c r="X1920" s="276">
        <f t="shared" ca="1" si="268"/>
        <v>0</v>
      </c>
      <c r="Y1920" s="276"/>
      <c r="Z1920" s="276"/>
      <c r="AB1920" s="278" t="str">
        <f t="shared" si="269"/>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67"/>
        <v/>
      </c>
      <c r="T1921" s="225" t="str">
        <f ca="1">IF(B1921="","",IF(ISERROR(MATCH($J1921,SorP!$B$1:$B$6230,0)),"",INDIRECT("'SorP'!$A$"&amp;MATCH($J1921,SorP!$B$1:$B$6230,0))))</f>
        <v/>
      </c>
      <c r="U1921" s="241"/>
      <c r="V1921" s="275" t="e">
        <f>IF(C1921="",NA(),MATCH($B1921&amp;$C1921,'Smelter Look-up'!$J:$J,0))</f>
        <v>#N/A</v>
      </c>
      <c r="W1921" s="276"/>
      <c r="X1921" s="276">
        <f t="shared" ca="1" si="268"/>
        <v>0</v>
      </c>
      <c r="Y1921" s="276"/>
      <c r="Z1921" s="276"/>
      <c r="AB1921" s="278" t="str">
        <f t="shared" si="269"/>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67"/>
        <v/>
      </c>
      <c r="T1922" s="225" t="str">
        <f ca="1">IF(B1922="","",IF(ISERROR(MATCH($J1922,SorP!$B$1:$B$6230,0)),"",INDIRECT("'SorP'!$A$"&amp;MATCH($J1922,SorP!$B$1:$B$6230,0))))</f>
        <v/>
      </c>
      <c r="U1922" s="241"/>
      <c r="V1922" s="275" t="e">
        <f>IF(C1922="",NA(),MATCH($B1922&amp;$C1922,'Smelter Look-up'!$J:$J,0))</f>
        <v>#N/A</v>
      </c>
      <c r="W1922" s="276"/>
      <c r="X1922" s="276">
        <f t="shared" ca="1" si="268"/>
        <v>0</v>
      </c>
      <c r="Y1922" s="276"/>
      <c r="Z1922" s="276"/>
      <c r="AB1922" s="278" t="str">
        <f t="shared" si="269"/>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67"/>
        <v/>
      </c>
      <c r="T1923" s="225" t="str">
        <f ca="1">IF(B1923="","",IF(ISERROR(MATCH($J1923,SorP!$B$1:$B$6230,0)),"",INDIRECT("'SorP'!$A$"&amp;MATCH($J1923,SorP!$B$1:$B$6230,0))))</f>
        <v/>
      </c>
      <c r="U1923" s="241"/>
      <c r="V1923" s="275" t="e">
        <f>IF(C1923="",NA(),MATCH($B1923&amp;$C1923,'Smelter Look-up'!$J:$J,0))</f>
        <v>#N/A</v>
      </c>
      <c r="W1923" s="276"/>
      <c r="X1923" s="276">
        <f t="shared" ca="1" si="268"/>
        <v>0</v>
      </c>
      <c r="Y1923" s="276"/>
      <c r="Z1923" s="276"/>
      <c r="AB1923" s="278" t="str">
        <f t="shared" si="269"/>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67"/>
        <v/>
      </c>
      <c r="T1924" s="225" t="str">
        <f ca="1">IF(B1924="","",IF(ISERROR(MATCH($J1924,SorP!$B$1:$B$6230,0)),"",INDIRECT("'SorP'!$A$"&amp;MATCH($J1924,SorP!$B$1:$B$6230,0))))</f>
        <v/>
      </c>
      <c r="U1924" s="241"/>
      <c r="V1924" s="275" t="e">
        <f>IF(C1924="",NA(),MATCH($B1924&amp;$C1924,'Smelter Look-up'!$J:$J,0))</f>
        <v>#N/A</v>
      </c>
      <c r="W1924" s="276"/>
      <c r="X1924" s="276">
        <f t="shared" ca="1" si="268"/>
        <v>0</v>
      </c>
      <c r="Y1924" s="276"/>
      <c r="Z1924" s="276"/>
      <c r="AB1924" s="278" t="str">
        <f t="shared" si="269"/>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67"/>
        <v/>
      </c>
      <c r="T1925" s="225" t="str">
        <f ca="1">IF(B1925="","",IF(ISERROR(MATCH($J1925,SorP!$B$1:$B$6230,0)),"",INDIRECT("'SorP'!$A$"&amp;MATCH($J1925,SorP!$B$1:$B$6230,0))))</f>
        <v/>
      </c>
      <c r="U1925" s="241"/>
      <c r="V1925" s="275" t="e">
        <f>IF(C1925="",NA(),MATCH($B1925&amp;$C1925,'Smelter Look-up'!$J:$J,0))</f>
        <v>#N/A</v>
      </c>
      <c r="W1925" s="276"/>
      <c r="X1925" s="276">
        <f t="shared" ca="1" si="268"/>
        <v>0</v>
      </c>
      <c r="Y1925" s="276"/>
      <c r="Z1925" s="276"/>
      <c r="AB1925" s="278" t="str">
        <f t="shared" si="269"/>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67"/>
        <v/>
      </c>
      <c r="T1926" s="225" t="str">
        <f ca="1">IF(B1926="","",IF(ISERROR(MATCH($J1926,SorP!$B$1:$B$6230,0)),"",INDIRECT("'SorP'!$A$"&amp;MATCH($J1926,SorP!$B$1:$B$6230,0))))</f>
        <v/>
      </c>
      <c r="U1926" s="241"/>
      <c r="V1926" s="275" t="e">
        <f>IF(C1926="",NA(),MATCH($B1926&amp;$C1926,'Smelter Look-up'!$J:$J,0))</f>
        <v>#N/A</v>
      </c>
      <c r="W1926" s="276"/>
      <c r="X1926" s="276">
        <f t="shared" ca="1" si="268"/>
        <v>0</v>
      </c>
      <c r="Y1926" s="276"/>
      <c r="Z1926" s="276"/>
      <c r="AB1926" s="278" t="str">
        <f t="shared" si="269"/>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67"/>
        <v/>
      </c>
      <c r="T1927" s="225" t="str">
        <f ca="1">IF(B1927="","",IF(ISERROR(MATCH($J1927,SorP!$B$1:$B$6230,0)),"",INDIRECT("'SorP'!$A$"&amp;MATCH($J1927,SorP!$B$1:$B$6230,0))))</f>
        <v/>
      </c>
      <c r="U1927" s="241"/>
      <c r="V1927" s="275" t="e">
        <f>IF(C1927="",NA(),MATCH($B1927&amp;$C1927,'Smelter Look-up'!$J:$J,0))</f>
        <v>#N/A</v>
      </c>
      <c r="W1927" s="276"/>
      <c r="X1927" s="276">
        <f t="shared" ca="1" si="268"/>
        <v>0</v>
      </c>
      <c r="Y1927" s="276"/>
      <c r="Z1927" s="276"/>
      <c r="AB1927" s="278" t="str">
        <f t="shared" si="269"/>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67"/>
        <v/>
      </c>
      <c r="T1928" s="225" t="str">
        <f ca="1">IF(B1928="","",IF(ISERROR(MATCH($J1928,SorP!$B$1:$B$6230,0)),"",INDIRECT("'SorP'!$A$"&amp;MATCH($J1928,SorP!$B$1:$B$6230,0))))</f>
        <v/>
      </c>
      <c r="U1928" s="241"/>
      <c r="V1928" s="275" t="e">
        <f>IF(C1928="",NA(),MATCH($B1928&amp;$C1928,'Smelter Look-up'!$J:$J,0))</f>
        <v>#N/A</v>
      </c>
      <c r="W1928" s="276"/>
      <c r="X1928" s="276">
        <f t="shared" ca="1" si="268"/>
        <v>0</v>
      </c>
      <c r="Y1928" s="276"/>
      <c r="Z1928" s="276"/>
      <c r="AB1928" s="278" t="str">
        <f t="shared" si="269"/>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67"/>
        <v/>
      </c>
      <c r="T1929" s="225" t="str">
        <f ca="1">IF(B1929="","",IF(ISERROR(MATCH($J1929,SorP!$B$1:$B$6230,0)),"",INDIRECT("'SorP'!$A$"&amp;MATCH($J1929,SorP!$B$1:$B$6230,0))))</f>
        <v/>
      </c>
      <c r="U1929" s="241"/>
      <c r="V1929" s="275" t="e">
        <f>IF(C1929="",NA(),MATCH($B1929&amp;$C1929,'Smelter Look-up'!$J:$J,0))</f>
        <v>#N/A</v>
      </c>
      <c r="W1929" s="276"/>
      <c r="X1929" s="276">
        <f t="shared" ca="1" si="268"/>
        <v>0</v>
      </c>
      <c r="Y1929" s="276"/>
      <c r="Z1929" s="276"/>
      <c r="AB1929" s="278" t="str">
        <f t="shared" si="269"/>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67"/>
        <v/>
      </c>
      <c r="T1930" s="225" t="str">
        <f ca="1">IF(B1930="","",IF(ISERROR(MATCH($J1930,SorP!$B$1:$B$6230,0)),"",INDIRECT("'SorP'!$A$"&amp;MATCH($J1930,SorP!$B$1:$B$6230,0))))</f>
        <v/>
      </c>
      <c r="U1930" s="241"/>
      <c r="V1930" s="275" t="e">
        <f>IF(C1930="",NA(),MATCH($B1930&amp;$C1930,'Smelter Look-up'!$J:$J,0))</f>
        <v>#N/A</v>
      </c>
      <c r="W1930" s="276"/>
      <c r="X1930" s="276">
        <f t="shared" ca="1" si="268"/>
        <v>0</v>
      </c>
      <c r="Y1930" s="276"/>
      <c r="Z1930" s="276"/>
      <c r="AB1930" s="278" t="str">
        <f t="shared" si="269"/>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67"/>
        <v/>
      </c>
      <c r="T1931" s="225" t="str">
        <f ca="1">IF(B1931="","",IF(ISERROR(MATCH($J1931,SorP!$B$1:$B$6230,0)),"",INDIRECT("'SorP'!$A$"&amp;MATCH($J1931,SorP!$B$1:$B$6230,0))))</f>
        <v/>
      </c>
      <c r="U1931" s="241"/>
      <c r="V1931" s="275" t="e">
        <f>IF(C1931="",NA(),MATCH($B1931&amp;$C1931,'Smelter Look-up'!$J:$J,0))</f>
        <v>#N/A</v>
      </c>
      <c r="W1931" s="276"/>
      <c r="X1931" s="276">
        <f t="shared" ca="1" si="268"/>
        <v>0</v>
      </c>
      <c r="Y1931" s="276"/>
      <c r="Z1931" s="276"/>
      <c r="AB1931" s="278" t="str">
        <f t="shared" si="269"/>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67"/>
        <v/>
      </c>
      <c r="T1932" s="225" t="str">
        <f ca="1">IF(B1932="","",IF(ISERROR(MATCH($J1932,SorP!$B$1:$B$6230,0)),"",INDIRECT("'SorP'!$A$"&amp;MATCH($J1932,SorP!$B$1:$B$6230,0))))</f>
        <v/>
      </c>
      <c r="U1932" s="241"/>
      <c r="V1932" s="275" t="e">
        <f>IF(C1932="",NA(),MATCH($B1932&amp;$C1932,'Smelter Look-up'!$J:$J,0))</f>
        <v>#N/A</v>
      </c>
      <c r="W1932" s="276"/>
      <c r="X1932" s="276">
        <f t="shared" ca="1" si="268"/>
        <v>0</v>
      </c>
      <c r="Y1932" s="276"/>
      <c r="Z1932" s="276"/>
      <c r="AB1932" s="278" t="str">
        <f t="shared" si="269"/>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67"/>
        <v/>
      </c>
      <c r="T1933" s="225" t="str">
        <f ca="1">IF(B1933="","",IF(ISERROR(MATCH($J1933,SorP!$B$1:$B$6230,0)),"",INDIRECT("'SorP'!$A$"&amp;MATCH($J1933,SorP!$B$1:$B$6230,0))))</f>
        <v/>
      </c>
      <c r="U1933" s="241"/>
      <c r="V1933" s="275" t="e">
        <f>IF(C1933="",NA(),MATCH($B1933&amp;$C1933,'Smelter Look-up'!$J:$J,0))</f>
        <v>#N/A</v>
      </c>
      <c r="W1933" s="276"/>
      <c r="X1933" s="276">
        <f t="shared" ca="1" si="268"/>
        <v>0</v>
      </c>
      <c r="Y1933" s="276"/>
      <c r="Z1933" s="276"/>
      <c r="AB1933" s="278" t="str">
        <f t="shared" si="269"/>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67"/>
        <v/>
      </c>
      <c r="T1934" s="225" t="str">
        <f ca="1">IF(B1934="","",IF(ISERROR(MATCH($J1934,SorP!$B$1:$B$6230,0)),"",INDIRECT("'SorP'!$A$"&amp;MATCH($J1934,SorP!$B$1:$B$6230,0))))</f>
        <v/>
      </c>
      <c r="U1934" s="241"/>
      <c r="V1934" s="275" t="e">
        <f>IF(C1934="",NA(),MATCH($B1934&amp;$C1934,'Smelter Look-up'!$J:$J,0))</f>
        <v>#N/A</v>
      </c>
      <c r="W1934" s="276"/>
      <c r="X1934" s="276">
        <f t="shared" ca="1" si="268"/>
        <v>0</v>
      </c>
      <c r="Y1934" s="276"/>
      <c r="Z1934" s="276"/>
      <c r="AB1934" s="278" t="str">
        <f t="shared" si="269"/>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67"/>
        <v/>
      </c>
      <c r="T1935" s="225" t="str">
        <f ca="1">IF(B1935="","",IF(ISERROR(MATCH($J1935,SorP!$B$1:$B$6230,0)),"",INDIRECT("'SorP'!$A$"&amp;MATCH($J1935,SorP!$B$1:$B$6230,0))))</f>
        <v/>
      </c>
      <c r="U1935" s="241"/>
      <c r="V1935" s="275" t="e">
        <f>IF(C1935="",NA(),MATCH($B1935&amp;$C1935,'Smelter Look-up'!$J:$J,0))</f>
        <v>#N/A</v>
      </c>
      <c r="W1935" s="276"/>
      <c r="X1935" s="276">
        <f t="shared" ca="1" si="268"/>
        <v>0</v>
      </c>
      <c r="Y1935" s="276"/>
      <c r="Z1935" s="276"/>
      <c r="AB1935" s="278" t="str">
        <f t="shared" si="269"/>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67"/>
        <v/>
      </c>
      <c r="T1936" s="225" t="str">
        <f ca="1">IF(B1936="","",IF(ISERROR(MATCH($J1936,SorP!$B$1:$B$6230,0)),"",INDIRECT("'SorP'!$A$"&amp;MATCH($J1936,SorP!$B$1:$B$6230,0))))</f>
        <v/>
      </c>
      <c r="U1936" s="241"/>
      <c r="V1936" s="275" t="e">
        <f>IF(C1936="",NA(),MATCH($B1936&amp;$C1936,'Smelter Look-up'!$J:$J,0))</f>
        <v>#N/A</v>
      </c>
      <c r="W1936" s="276"/>
      <c r="X1936" s="276">
        <f t="shared" ca="1" si="268"/>
        <v>0</v>
      </c>
      <c r="Y1936" s="276"/>
      <c r="Z1936" s="276"/>
      <c r="AB1936" s="278" t="str">
        <f t="shared" si="269"/>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67"/>
        <v/>
      </c>
      <c r="T1937" s="225" t="str">
        <f ca="1">IF(B1937="","",IF(ISERROR(MATCH($J1937,SorP!$B$1:$B$6230,0)),"",INDIRECT("'SorP'!$A$"&amp;MATCH($J1937,SorP!$B$1:$B$6230,0))))</f>
        <v/>
      </c>
      <c r="U1937" s="241"/>
      <c r="V1937" s="275" t="e">
        <f>IF(C1937="",NA(),MATCH($B1937&amp;$C1937,'Smelter Look-up'!$J:$J,0))</f>
        <v>#N/A</v>
      </c>
      <c r="W1937" s="276"/>
      <c r="X1937" s="276">
        <f t="shared" ca="1" si="268"/>
        <v>0</v>
      </c>
      <c r="Y1937" s="276"/>
      <c r="Z1937" s="276"/>
      <c r="AB1937" s="278" t="str">
        <f t="shared" si="269"/>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67"/>
        <v/>
      </c>
      <c r="T1938" s="225" t="str">
        <f ca="1">IF(B1938="","",IF(ISERROR(MATCH($J1938,SorP!$B$1:$B$6230,0)),"",INDIRECT("'SorP'!$A$"&amp;MATCH($J1938,SorP!$B$1:$B$6230,0))))</f>
        <v/>
      </c>
      <c r="U1938" s="241"/>
      <c r="V1938" s="275" t="e">
        <f>IF(C1938="",NA(),MATCH($B1938&amp;$C1938,'Smelter Look-up'!$J:$J,0))</f>
        <v>#N/A</v>
      </c>
      <c r="W1938" s="276"/>
      <c r="X1938" s="276">
        <f t="shared" ca="1" si="268"/>
        <v>0</v>
      </c>
      <c r="Y1938" s="276"/>
      <c r="Z1938" s="276"/>
      <c r="AB1938" s="278" t="str">
        <f t="shared" si="269"/>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67"/>
        <v/>
      </c>
      <c r="T1939" s="225" t="str">
        <f ca="1">IF(B1939="","",IF(ISERROR(MATCH($J1939,SorP!$B$1:$B$6230,0)),"",INDIRECT("'SorP'!$A$"&amp;MATCH($J1939,SorP!$B$1:$B$6230,0))))</f>
        <v/>
      </c>
      <c r="U1939" s="241"/>
      <c r="V1939" s="275" t="e">
        <f>IF(C1939="",NA(),MATCH($B1939&amp;$C1939,'Smelter Look-up'!$J:$J,0))</f>
        <v>#N/A</v>
      </c>
      <c r="W1939" s="276"/>
      <c r="X1939" s="276">
        <f t="shared" ca="1" si="268"/>
        <v>0</v>
      </c>
      <c r="Y1939" s="276"/>
      <c r="Z1939" s="276"/>
      <c r="AB1939" s="278" t="str">
        <f t="shared" si="269"/>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67"/>
        <v/>
      </c>
      <c r="T1940" s="225" t="str">
        <f ca="1">IF(B1940="","",IF(ISERROR(MATCH($J1940,SorP!$B$1:$B$6230,0)),"",INDIRECT("'SorP'!$A$"&amp;MATCH($J1940,SorP!$B$1:$B$6230,0))))</f>
        <v/>
      </c>
      <c r="U1940" s="241"/>
      <c r="V1940" s="275" t="e">
        <f>IF(C1940="",NA(),MATCH($B1940&amp;$C1940,'Smelter Look-up'!$J:$J,0))</f>
        <v>#N/A</v>
      </c>
      <c r="W1940" s="276"/>
      <c r="X1940" s="276">
        <f t="shared" ca="1" si="268"/>
        <v>0</v>
      </c>
      <c r="Y1940" s="276"/>
      <c r="Z1940" s="276"/>
      <c r="AB1940" s="278" t="str">
        <f t="shared" si="269"/>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67"/>
        <v/>
      </c>
      <c r="T1941" s="225" t="str">
        <f ca="1">IF(B1941="","",IF(ISERROR(MATCH($J1941,SorP!$B$1:$B$6230,0)),"",INDIRECT("'SorP'!$A$"&amp;MATCH($J1941,SorP!$B$1:$B$6230,0))))</f>
        <v/>
      </c>
      <c r="U1941" s="241"/>
      <c r="V1941" s="275" t="e">
        <f>IF(C1941="",NA(),MATCH($B1941&amp;$C1941,'Smelter Look-up'!$J:$J,0))</f>
        <v>#N/A</v>
      </c>
      <c r="W1941" s="276"/>
      <c r="X1941" s="276">
        <f t="shared" ca="1" si="268"/>
        <v>0</v>
      </c>
      <c r="Y1941" s="276"/>
      <c r="Z1941" s="276"/>
      <c r="AB1941" s="278" t="str">
        <f t="shared" si="269"/>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67"/>
        <v/>
      </c>
      <c r="T1942" s="225" t="str">
        <f ca="1">IF(B1942="","",IF(ISERROR(MATCH($J1942,SorP!$B$1:$B$6230,0)),"",INDIRECT("'SorP'!$A$"&amp;MATCH($J1942,SorP!$B$1:$B$6230,0))))</f>
        <v/>
      </c>
      <c r="U1942" s="241"/>
      <c r="V1942" s="275" t="e">
        <f>IF(C1942="",NA(),MATCH($B1942&amp;$C1942,'Smelter Look-up'!$J:$J,0))</f>
        <v>#N/A</v>
      </c>
      <c r="W1942" s="276"/>
      <c r="X1942" s="276">
        <f t="shared" ca="1" si="268"/>
        <v>0</v>
      </c>
      <c r="Y1942" s="276"/>
      <c r="Z1942" s="276"/>
      <c r="AB1942" s="278" t="str">
        <f t="shared" si="269"/>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67"/>
        <v/>
      </c>
      <c r="T1943" s="225" t="str">
        <f ca="1">IF(B1943="","",IF(ISERROR(MATCH($J1943,SorP!$B$1:$B$6230,0)),"",INDIRECT("'SorP'!$A$"&amp;MATCH($J1943,SorP!$B$1:$B$6230,0))))</f>
        <v/>
      </c>
      <c r="U1943" s="241"/>
      <c r="V1943" s="275" t="e">
        <f>IF(C1943="",NA(),MATCH($B1943&amp;$C1943,'Smelter Look-up'!$J:$J,0))</f>
        <v>#N/A</v>
      </c>
      <c r="W1943" s="276"/>
      <c r="X1943" s="276">
        <f t="shared" ca="1" si="268"/>
        <v>0</v>
      </c>
      <c r="Y1943" s="276"/>
      <c r="Z1943" s="276"/>
      <c r="AB1943" s="278" t="str">
        <f t="shared" si="269"/>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67"/>
        <v/>
      </c>
      <c r="T1944" s="225" t="str">
        <f ca="1">IF(B1944="","",IF(ISERROR(MATCH($J1944,SorP!$B$1:$B$6230,0)),"",INDIRECT("'SorP'!$A$"&amp;MATCH($J1944,SorP!$B$1:$B$6230,0))))</f>
        <v/>
      </c>
      <c r="U1944" s="241"/>
      <c r="V1944" s="275" t="e">
        <f>IF(C1944="",NA(),MATCH($B1944&amp;$C1944,'Smelter Look-up'!$J:$J,0))</f>
        <v>#N/A</v>
      </c>
      <c r="W1944" s="276"/>
      <c r="X1944" s="276">
        <f t="shared" ca="1" si="268"/>
        <v>0</v>
      </c>
      <c r="Y1944" s="276"/>
      <c r="Z1944" s="276"/>
      <c r="AB1944" s="278" t="str">
        <f t="shared" si="269"/>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67"/>
        <v/>
      </c>
      <c r="T1945" s="225" t="str">
        <f ca="1">IF(B1945="","",IF(ISERROR(MATCH($J1945,SorP!$B$1:$B$6230,0)),"",INDIRECT("'SorP'!$A$"&amp;MATCH($J1945,SorP!$B$1:$B$6230,0))))</f>
        <v/>
      </c>
      <c r="U1945" s="241"/>
      <c r="V1945" s="275" t="e">
        <f>IF(C1945="",NA(),MATCH($B1945&amp;$C1945,'Smelter Look-up'!$J:$J,0))</f>
        <v>#N/A</v>
      </c>
      <c r="W1945" s="276"/>
      <c r="X1945" s="276">
        <f t="shared" ca="1" si="268"/>
        <v>0</v>
      </c>
      <c r="Y1945" s="276"/>
      <c r="Z1945" s="276"/>
      <c r="AB1945" s="278" t="str">
        <f t="shared" si="269"/>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67"/>
        <v/>
      </c>
      <c r="T1946" s="225" t="str">
        <f ca="1">IF(B1946="","",IF(ISERROR(MATCH($J1946,SorP!$B$1:$B$6230,0)),"",INDIRECT("'SorP'!$A$"&amp;MATCH($J1946,SorP!$B$1:$B$6230,0))))</f>
        <v/>
      </c>
      <c r="U1946" s="241"/>
      <c r="V1946" s="275" t="e">
        <f>IF(C1946="",NA(),MATCH($B1946&amp;$C1946,'Smelter Look-up'!$J:$J,0))</f>
        <v>#N/A</v>
      </c>
      <c r="W1946" s="276"/>
      <c r="X1946" s="276">
        <f t="shared" ca="1" si="268"/>
        <v>0</v>
      </c>
      <c r="Y1946" s="276"/>
      <c r="Z1946" s="276"/>
      <c r="AB1946" s="278" t="str">
        <f t="shared" si="269"/>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67"/>
        <v/>
      </c>
      <c r="T1947" s="225" t="str">
        <f ca="1">IF(B1947="","",IF(ISERROR(MATCH($J1947,SorP!$B$1:$B$6230,0)),"",INDIRECT("'SorP'!$A$"&amp;MATCH($J1947,SorP!$B$1:$B$6230,0))))</f>
        <v/>
      </c>
      <c r="U1947" s="241"/>
      <c r="V1947" s="275" t="e">
        <f>IF(C1947="",NA(),MATCH($B1947&amp;$C1947,'Smelter Look-up'!$J:$J,0))</f>
        <v>#N/A</v>
      </c>
      <c r="W1947" s="276"/>
      <c r="X1947" s="276">
        <f t="shared" ca="1" si="268"/>
        <v>0</v>
      </c>
      <c r="Y1947" s="276"/>
      <c r="Z1947" s="276"/>
      <c r="AB1947" s="278" t="str">
        <f t="shared" si="269"/>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0">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1">IF(AND(C1948="Smelter not listed",OR(LEN(D1948)=0,LEN(E1948)=0)),1,0)</f>
        <v>0</v>
      </c>
      <c r="Y1948" s="276"/>
      <c r="Z1948" s="276"/>
      <c r="AB1948" s="278" t="str">
        <f t="shared" ref="AB1948:AB1978" si="272">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0"/>
        <v/>
      </c>
      <c r="T1949" s="225" t="str">
        <f ca="1">IF(B1949="","",IF(ISERROR(MATCH($J1949,SorP!$B$1:$B$6230,0)),"",INDIRECT("'SorP'!$A$"&amp;MATCH($J1949,SorP!$B$1:$B$6230,0))))</f>
        <v/>
      </c>
      <c r="U1949" s="241"/>
      <c r="V1949" s="275" t="e">
        <f>IF(C1949="",NA(),MATCH($B1949&amp;$C1949,'Smelter Look-up'!$J:$J,0))</f>
        <v>#N/A</v>
      </c>
      <c r="W1949" s="276"/>
      <c r="X1949" s="276">
        <f t="shared" ca="1" si="271"/>
        <v>0</v>
      </c>
      <c r="Y1949" s="276"/>
      <c r="Z1949" s="276"/>
      <c r="AB1949" s="278" t="str">
        <f t="shared" si="272"/>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0"/>
        <v/>
      </c>
      <c r="T1950" s="225" t="str">
        <f ca="1">IF(B1950="","",IF(ISERROR(MATCH($J1950,SorP!$B$1:$B$6230,0)),"",INDIRECT("'SorP'!$A$"&amp;MATCH($J1950,SorP!$B$1:$B$6230,0))))</f>
        <v/>
      </c>
      <c r="U1950" s="241"/>
      <c r="V1950" s="275" t="e">
        <f>IF(C1950="",NA(),MATCH($B1950&amp;$C1950,'Smelter Look-up'!$J:$J,0))</f>
        <v>#N/A</v>
      </c>
      <c r="W1950" s="276"/>
      <c r="X1950" s="276">
        <f t="shared" ca="1" si="271"/>
        <v>0</v>
      </c>
      <c r="Y1950" s="276"/>
      <c r="Z1950" s="276"/>
      <c r="AB1950" s="278" t="str">
        <f t="shared" si="272"/>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0"/>
        <v/>
      </c>
      <c r="T1951" s="225" t="str">
        <f ca="1">IF(B1951="","",IF(ISERROR(MATCH($J1951,SorP!$B$1:$B$6230,0)),"",INDIRECT("'SorP'!$A$"&amp;MATCH($J1951,SorP!$B$1:$B$6230,0))))</f>
        <v/>
      </c>
      <c r="U1951" s="241"/>
      <c r="V1951" s="275" t="e">
        <f>IF(C1951="",NA(),MATCH($B1951&amp;$C1951,'Smelter Look-up'!$J:$J,0))</f>
        <v>#N/A</v>
      </c>
      <c r="W1951" s="276"/>
      <c r="X1951" s="276">
        <f t="shared" ca="1" si="271"/>
        <v>0</v>
      </c>
      <c r="Y1951" s="276"/>
      <c r="Z1951" s="276"/>
      <c r="AB1951" s="278" t="str">
        <f t="shared" si="272"/>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0"/>
        <v/>
      </c>
      <c r="T1952" s="225" t="str">
        <f ca="1">IF(B1952="","",IF(ISERROR(MATCH($J1952,SorP!$B$1:$B$6230,0)),"",INDIRECT("'SorP'!$A$"&amp;MATCH($J1952,SorP!$B$1:$B$6230,0))))</f>
        <v/>
      </c>
      <c r="U1952" s="241"/>
      <c r="V1952" s="275" t="e">
        <f>IF(C1952="",NA(),MATCH($B1952&amp;$C1952,'Smelter Look-up'!$J:$J,0))</f>
        <v>#N/A</v>
      </c>
      <c r="W1952" s="276"/>
      <c r="X1952" s="276">
        <f t="shared" ca="1" si="271"/>
        <v>0</v>
      </c>
      <c r="Y1952" s="276"/>
      <c r="Z1952" s="276"/>
      <c r="AB1952" s="278" t="str">
        <f t="shared" si="272"/>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0"/>
        <v/>
      </c>
      <c r="T1953" s="225" t="str">
        <f ca="1">IF(B1953="","",IF(ISERROR(MATCH($J1953,SorP!$B$1:$B$6230,0)),"",INDIRECT("'SorP'!$A$"&amp;MATCH($J1953,SorP!$B$1:$B$6230,0))))</f>
        <v/>
      </c>
      <c r="U1953" s="241"/>
      <c r="V1953" s="275" t="e">
        <f>IF(C1953="",NA(),MATCH($B1953&amp;$C1953,'Smelter Look-up'!$J:$J,0))</f>
        <v>#N/A</v>
      </c>
      <c r="W1953" s="276"/>
      <c r="X1953" s="276">
        <f t="shared" ca="1" si="271"/>
        <v>0</v>
      </c>
      <c r="Y1953" s="276"/>
      <c r="Z1953" s="276"/>
      <c r="AB1953" s="278" t="str">
        <f t="shared" si="272"/>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0"/>
        <v/>
      </c>
      <c r="T1954" s="225" t="str">
        <f ca="1">IF(B1954="","",IF(ISERROR(MATCH($J1954,SorP!$B$1:$B$6230,0)),"",INDIRECT("'SorP'!$A$"&amp;MATCH($J1954,SorP!$B$1:$B$6230,0))))</f>
        <v/>
      </c>
      <c r="U1954" s="241"/>
      <c r="V1954" s="275" t="e">
        <f>IF(C1954="",NA(),MATCH($B1954&amp;$C1954,'Smelter Look-up'!$J:$J,0))</f>
        <v>#N/A</v>
      </c>
      <c r="W1954" s="276"/>
      <c r="X1954" s="276">
        <f t="shared" ca="1" si="271"/>
        <v>0</v>
      </c>
      <c r="Y1954" s="276"/>
      <c r="Z1954" s="276"/>
      <c r="AB1954" s="278" t="str">
        <f t="shared" si="272"/>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0"/>
        <v/>
      </c>
      <c r="T1955" s="225" t="str">
        <f ca="1">IF(B1955="","",IF(ISERROR(MATCH($J1955,SorP!$B$1:$B$6230,0)),"",INDIRECT("'SorP'!$A$"&amp;MATCH($J1955,SorP!$B$1:$B$6230,0))))</f>
        <v/>
      </c>
      <c r="U1955" s="241"/>
      <c r="V1955" s="275" t="e">
        <f>IF(C1955="",NA(),MATCH($B1955&amp;$C1955,'Smelter Look-up'!$J:$J,0))</f>
        <v>#N/A</v>
      </c>
      <c r="W1955" s="276"/>
      <c r="X1955" s="276">
        <f t="shared" ca="1" si="271"/>
        <v>0</v>
      </c>
      <c r="Y1955" s="276"/>
      <c r="Z1955" s="276"/>
      <c r="AB1955" s="278" t="str">
        <f t="shared" si="272"/>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0"/>
        <v/>
      </c>
      <c r="T1956" s="225" t="str">
        <f ca="1">IF(B1956="","",IF(ISERROR(MATCH($J1956,SorP!$B$1:$B$6230,0)),"",INDIRECT("'SorP'!$A$"&amp;MATCH($J1956,SorP!$B$1:$B$6230,0))))</f>
        <v/>
      </c>
      <c r="U1956" s="241"/>
      <c r="V1956" s="275" t="e">
        <f>IF(C1956="",NA(),MATCH($B1956&amp;$C1956,'Smelter Look-up'!$J:$J,0))</f>
        <v>#N/A</v>
      </c>
      <c r="W1956" s="276"/>
      <c r="X1956" s="276">
        <f t="shared" ca="1" si="271"/>
        <v>0</v>
      </c>
      <c r="Y1956" s="276"/>
      <c r="Z1956" s="276"/>
      <c r="AB1956" s="278" t="str">
        <f t="shared" si="272"/>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0"/>
        <v/>
      </c>
      <c r="T1957" s="225" t="str">
        <f ca="1">IF(B1957="","",IF(ISERROR(MATCH($J1957,SorP!$B$1:$B$6230,0)),"",INDIRECT("'SorP'!$A$"&amp;MATCH($J1957,SorP!$B$1:$B$6230,0))))</f>
        <v/>
      </c>
      <c r="U1957" s="241"/>
      <c r="V1957" s="275" t="e">
        <f>IF(C1957="",NA(),MATCH($B1957&amp;$C1957,'Smelter Look-up'!$J:$J,0))</f>
        <v>#N/A</v>
      </c>
      <c r="W1957" s="276"/>
      <c r="X1957" s="276">
        <f t="shared" ca="1" si="271"/>
        <v>0</v>
      </c>
      <c r="Y1957" s="276"/>
      <c r="Z1957" s="276"/>
      <c r="AB1957" s="278" t="str">
        <f t="shared" si="272"/>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0"/>
        <v/>
      </c>
      <c r="T1958" s="225" t="str">
        <f ca="1">IF(B1958="","",IF(ISERROR(MATCH($J1958,SorP!$B$1:$B$6230,0)),"",INDIRECT("'SorP'!$A$"&amp;MATCH($J1958,SorP!$B$1:$B$6230,0))))</f>
        <v/>
      </c>
      <c r="U1958" s="241"/>
      <c r="V1958" s="275" t="e">
        <f>IF(C1958="",NA(),MATCH($B1958&amp;$C1958,'Smelter Look-up'!$J:$J,0))</f>
        <v>#N/A</v>
      </c>
      <c r="W1958" s="276"/>
      <c r="X1958" s="276">
        <f t="shared" ca="1" si="271"/>
        <v>0</v>
      </c>
      <c r="Y1958" s="276"/>
      <c r="Z1958" s="276"/>
      <c r="AB1958" s="278" t="str">
        <f t="shared" si="272"/>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0"/>
        <v/>
      </c>
      <c r="T1959" s="225" t="str">
        <f ca="1">IF(B1959="","",IF(ISERROR(MATCH($J1959,SorP!$B$1:$B$6230,0)),"",INDIRECT("'SorP'!$A$"&amp;MATCH($J1959,SorP!$B$1:$B$6230,0))))</f>
        <v/>
      </c>
      <c r="U1959" s="241"/>
      <c r="V1959" s="275" t="e">
        <f>IF(C1959="",NA(),MATCH($B1959&amp;$C1959,'Smelter Look-up'!$J:$J,0))</f>
        <v>#N/A</v>
      </c>
      <c r="W1959" s="276"/>
      <c r="X1959" s="276">
        <f t="shared" ca="1" si="271"/>
        <v>0</v>
      </c>
      <c r="Y1959" s="276"/>
      <c r="Z1959" s="276"/>
      <c r="AB1959" s="278" t="str">
        <f t="shared" si="272"/>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0"/>
        <v/>
      </c>
      <c r="T1960" s="225" t="str">
        <f ca="1">IF(B1960="","",IF(ISERROR(MATCH($J1960,SorP!$B$1:$B$6230,0)),"",INDIRECT("'SorP'!$A$"&amp;MATCH($J1960,SorP!$B$1:$B$6230,0))))</f>
        <v/>
      </c>
      <c r="U1960" s="241"/>
      <c r="V1960" s="275" t="e">
        <f>IF(C1960="",NA(),MATCH($B1960&amp;$C1960,'Smelter Look-up'!$J:$J,0))</f>
        <v>#N/A</v>
      </c>
      <c r="W1960" s="276"/>
      <c r="X1960" s="276">
        <f t="shared" ca="1" si="271"/>
        <v>0</v>
      </c>
      <c r="Y1960" s="276"/>
      <c r="Z1960" s="276"/>
      <c r="AB1960" s="278" t="str">
        <f t="shared" si="272"/>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0"/>
        <v/>
      </c>
      <c r="T1961" s="225" t="str">
        <f ca="1">IF(B1961="","",IF(ISERROR(MATCH($J1961,SorP!$B$1:$B$6230,0)),"",INDIRECT("'SorP'!$A$"&amp;MATCH($J1961,SorP!$B$1:$B$6230,0))))</f>
        <v/>
      </c>
      <c r="U1961" s="241"/>
      <c r="V1961" s="275" t="e">
        <f>IF(C1961="",NA(),MATCH($B1961&amp;$C1961,'Smelter Look-up'!$J:$J,0))</f>
        <v>#N/A</v>
      </c>
      <c r="W1961" s="276"/>
      <c r="X1961" s="276">
        <f t="shared" ca="1" si="271"/>
        <v>0</v>
      </c>
      <c r="Y1961" s="276"/>
      <c r="Z1961" s="276"/>
      <c r="AB1961" s="278" t="str">
        <f t="shared" si="272"/>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0"/>
        <v/>
      </c>
      <c r="T1962" s="225" t="str">
        <f ca="1">IF(B1962="","",IF(ISERROR(MATCH($J1962,SorP!$B$1:$B$6230,0)),"",INDIRECT("'SorP'!$A$"&amp;MATCH($J1962,SorP!$B$1:$B$6230,0))))</f>
        <v/>
      </c>
      <c r="U1962" s="241"/>
      <c r="V1962" s="275" t="e">
        <f>IF(C1962="",NA(),MATCH($B1962&amp;$C1962,'Smelter Look-up'!$J:$J,0))</f>
        <v>#N/A</v>
      </c>
      <c r="W1962" s="276"/>
      <c r="X1962" s="276">
        <f t="shared" ca="1" si="271"/>
        <v>0</v>
      </c>
      <c r="Y1962" s="276"/>
      <c r="Z1962" s="276"/>
      <c r="AB1962" s="278" t="str">
        <f t="shared" si="272"/>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0"/>
        <v/>
      </c>
      <c r="T1963" s="225" t="str">
        <f ca="1">IF(B1963="","",IF(ISERROR(MATCH($J1963,SorP!$B$1:$B$6230,0)),"",INDIRECT("'SorP'!$A$"&amp;MATCH($J1963,SorP!$B$1:$B$6230,0))))</f>
        <v/>
      </c>
      <c r="U1963" s="241"/>
      <c r="V1963" s="275" t="e">
        <f>IF(C1963="",NA(),MATCH($B1963&amp;$C1963,'Smelter Look-up'!$J:$J,0))</f>
        <v>#N/A</v>
      </c>
      <c r="W1963" s="276"/>
      <c r="X1963" s="276">
        <f t="shared" ca="1" si="271"/>
        <v>0</v>
      </c>
      <c r="Y1963" s="276"/>
      <c r="Z1963" s="276"/>
      <c r="AB1963" s="278" t="str">
        <f t="shared" si="272"/>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0"/>
        <v/>
      </c>
      <c r="T1964" s="225" t="str">
        <f ca="1">IF(B1964="","",IF(ISERROR(MATCH($J1964,SorP!$B$1:$B$6230,0)),"",INDIRECT("'SorP'!$A$"&amp;MATCH($J1964,SorP!$B$1:$B$6230,0))))</f>
        <v/>
      </c>
      <c r="U1964" s="241"/>
      <c r="V1964" s="275" t="e">
        <f>IF(C1964="",NA(),MATCH($B1964&amp;$C1964,'Smelter Look-up'!$J:$J,0))</f>
        <v>#N/A</v>
      </c>
      <c r="W1964" s="276"/>
      <c r="X1964" s="276">
        <f t="shared" ca="1" si="271"/>
        <v>0</v>
      </c>
      <c r="Y1964" s="276"/>
      <c r="Z1964" s="276"/>
      <c r="AB1964" s="278" t="str">
        <f t="shared" si="272"/>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0"/>
        <v/>
      </c>
      <c r="T1965" s="225" t="str">
        <f ca="1">IF(B1965="","",IF(ISERROR(MATCH($J1965,SorP!$B$1:$B$6230,0)),"",INDIRECT("'SorP'!$A$"&amp;MATCH($J1965,SorP!$B$1:$B$6230,0))))</f>
        <v/>
      </c>
      <c r="U1965" s="241"/>
      <c r="V1965" s="275" t="e">
        <f>IF(C1965="",NA(),MATCH($B1965&amp;$C1965,'Smelter Look-up'!$J:$J,0))</f>
        <v>#N/A</v>
      </c>
      <c r="W1965" s="276"/>
      <c r="X1965" s="276">
        <f t="shared" ca="1" si="271"/>
        <v>0</v>
      </c>
      <c r="Y1965" s="276"/>
      <c r="Z1965" s="276"/>
      <c r="AB1965" s="278" t="str">
        <f t="shared" si="272"/>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0"/>
        <v/>
      </c>
      <c r="T1966" s="225" t="str">
        <f ca="1">IF(B1966="","",IF(ISERROR(MATCH($J1966,SorP!$B$1:$B$6230,0)),"",INDIRECT("'SorP'!$A$"&amp;MATCH($J1966,SorP!$B$1:$B$6230,0))))</f>
        <v/>
      </c>
      <c r="U1966" s="241"/>
      <c r="V1966" s="275" t="e">
        <f>IF(C1966="",NA(),MATCH($B1966&amp;$C1966,'Smelter Look-up'!$J:$J,0))</f>
        <v>#N/A</v>
      </c>
      <c r="W1966" s="276"/>
      <c r="X1966" s="276">
        <f t="shared" ca="1" si="271"/>
        <v>0</v>
      </c>
      <c r="Y1966" s="276"/>
      <c r="Z1966" s="276"/>
      <c r="AB1966" s="278" t="str">
        <f t="shared" si="272"/>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0"/>
        <v/>
      </c>
      <c r="T1967" s="225" t="str">
        <f ca="1">IF(B1967="","",IF(ISERROR(MATCH($J1967,SorP!$B$1:$B$6230,0)),"",INDIRECT("'SorP'!$A$"&amp;MATCH($J1967,SorP!$B$1:$B$6230,0))))</f>
        <v/>
      </c>
      <c r="U1967" s="241"/>
      <c r="V1967" s="275" t="e">
        <f>IF(C1967="",NA(),MATCH($B1967&amp;$C1967,'Smelter Look-up'!$J:$J,0))</f>
        <v>#N/A</v>
      </c>
      <c r="W1967" s="276"/>
      <c r="X1967" s="276">
        <f t="shared" ca="1" si="271"/>
        <v>0</v>
      </c>
      <c r="Y1967" s="276"/>
      <c r="Z1967" s="276"/>
      <c r="AB1967" s="278" t="str">
        <f t="shared" si="272"/>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0"/>
        <v/>
      </c>
      <c r="T1968" s="225" t="str">
        <f ca="1">IF(B1968="","",IF(ISERROR(MATCH($J1968,SorP!$B$1:$B$6230,0)),"",INDIRECT("'SorP'!$A$"&amp;MATCH($J1968,SorP!$B$1:$B$6230,0))))</f>
        <v/>
      </c>
      <c r="U1968" s="241"/>
      <c r="V1968" s="275" t="e">
        <f>IF(C1968="",NA(),MATCH($B1968&amp;$C1968,'Smelter Look-up'!$J:$J,0))</f>
        <v>#N/A</v>
      </c>
      <c r="W1968" s="276"/>
      <c r="X1968" s="276">
        <f t="shared" ca="1" si="271"/>
        <v>0</v>
      </c>
      <c r="Y1968" s="276"/>
      <c r="Z1968" s="276"/>
      <c r="AB1968" s="278" t="str">
        <f t="shared" si="272"/>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0"/>
        <v/>
      </c>
      <c r="T1969" s="225" t="str">
        <f ca="1">IF(B1969="","",IF(ISERROR(MATCH($J1969,SorP!$B$1:$B$6230,0)),"",INDIRECT("'SorP'!$A$"&amp;MATCH($J1969,SorP!$B$1:$B$6230,0))))</f>
        <v/>
      </c>
      <c r="U1969" s="241"/>
      <c r="V1969" s="275" t="e">
        <f>IF(C1969="",NA(),MATCH($B1969&amp;$C1969,'Smelter Look-up'!$J:$J,0))</f>
        <v>#N/A</v>
      </c>
      <c r="W1969" s="276"/>
      <c r="X1969" s="276">
        <f t="shared" ca="1" si="271"/>
        <v>0</v>
      </c>
      <c r="Y1969" s="276"/>
      <c r="Z1969" s="276"/>
      <c r="AB1969" s="278" t="str">
        <f t="shared" si="272"/>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0"/>
        <v/>
      </c>
      <c r="T1970" s="225" t="str">
        <f ca="1">IF(B1970="","",IF(ISERROR(MATCH($J1970,SorP!$B$1:$B$6230,0)),"",INDIRECT("'SorP'!$A$"&amp;MATCH($J1970,SorP!$B$1:$B$6230,0))))</f>
        <v/>
      </c>
      <c r="U1970" s="241"/>
      <c r="V1970" s="275" t="e">
        <f>IF(C1970="",NA(),MATCH($B1970&amp;$C1970,'Smelter Look-up'!$J:$J,0))</f>
        <v>#N/A</v>
      </c>
      <c r="W1970" s="276"/>
      <c r="X1970" s="276">
        <f t="shared" ca="1" si="271"/>
        <v>0</v>
      </c>
      <c r="Y1970" s="276"/>
      <c r="Z1970" s="276"/>
      <c r="AB1970" s="278" t="str">
        <f t="shared" si="272"/>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0"/>
        <v/>
      </c>
      <c r="T1971" s="225" t="str">
        <f ca="1">IF(B1971="","",IF(ISERROR(MATCH($J1971,SorP!$B$1:$B$6230,0)),"",INDIRECT("'SorP'!$A$"&amp;MATCH($J1971,SorP!$B$1:$B$6230,0))))</f>
        <v/>
      </c>
      <c r="U1971" s="241"/>
      <c r="V1971" s="275" t="e">
        <f>IF(C1971="",NA(),MATCH($B1971&amp;$C1971,'Smelter Look-up'!$J:$J,0))</f>
        <v>#N/A</v>
      </c>
      <c r="W1971" s="276"/>
      <c r="X1971" s="276">
        <f t="shared" ca="1" si="271"/>
        <v>0</v>
      </c>
      <c r="Y1971" s="276"/>
      <c r="Z1971" s="276"/>
      <c r="AB1971" s="278" t="str">
        <f t="shared" si="272"/>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0"/>
        <v/>
      </c>
      <c r="T1972" s="225" t="str">
        <f ca="1">IF(B1972="","",IF(ISERROR(MATCH($J1972,SorP!$B$1:$B$6230,0)),"",INDIRECT("'SorP'!$A$"&amp;MATCH($J1972,SorP!$B$1:$B$6230,0))))</f>
        <v/>
      </c>
      <c r="U1972" s="241"/>
      <c r="V1972" s="275" t="e">
        <f>IF(C1972="",NA(),MATCH($B1972&amp;$C1972,'Smelter Look-up'!$J:$J,0))</f>
        <v>#N/A</v>
      </c>
      <c r="W1972" s="276"/>
      <c r="X1972" s="276">
        <f t="shared" ca="1" si="271"/>
        <v>0</v>
      </c>
      <c r="Y1972" s="276"/>
      <c r="Z1972" s="276"/>
      <c r="AB1972" s="278" t="str">
        <f t="shared" si="272"/>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0"/>
        <v/>
      </c>
      <c r="T1973" s="225" t="str">
        <f ca="1">IF(B1973="","",IF(ISERROR(MATCH($J1973,SorP!$B$1:$B$6230,0)),"",INDIRECT("'SorP'!$A$"&amp;MATCH($J1973,SorP!$B$1:$B$6230,0))))</f>
        <v/>
      </c>
      <c r="U1973" s="241"/>
      <c r="V1973" s="275" t="e">
        <f>IF(C1973="",NA(),MATCH($B1973&amp;$C1973,'Smelter Look-up'!$J:$J,0))</f>
        <v>#N/A</v>
      </c>
      <c r="W1973" s="276"/>
      <c r="X1973" s="276">
        <f t="shared" ca="1" si="271"/>
        <v>0</v>
      </c>
      <c r="Y1973" s="276"/>
      <c r="Z1973" s="276"/>
      <c r="AB1973" s="278" t="str">
        <f t="shared" si="272"/>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0"/>
        <v/>
      </c>
      <c r="T1974" s="225" t="str">
        <f ca="1">IF(B1974="","",IF(ISERROR(MATCH($J1974,SorP!$B$1:$B$6230,0)),"",INDIRECT("'SorP'!$A$"&amp;MATCH($J1974,SorP!$B$1:$B$6230,0))))</f>
        <v/>
      </c>
      <c r="U1974" s="241"/>
      <c r="V1974" s="275" t="e">
        <f>IF(C1974="",NA(),MATCH($B1974&amp;$C1974,'Smelter Look-up'!$J:$J,0))</f>
        <v>#N/A</v>
      </c>
      <c r="W1974" s="276"/>
      <c r="X1974" s="276">
        <f t="shared" ca="1" si="271"/>
        <v>0</v>
      </c>
      <c r="Y1974" s="276"/>
      <c r="Z1974" s="276"/>
      <c r="AB1974" s="278" t="str">
        <f t="shared" si="272"/>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0"/>
        <v/>
      </c>
      <c r="T1975" s="225" t="str">
        <f ca="1">IF(B1975="","",IF(ISERROR(MATCH($J1975,SorP!$B$1:$B$6230,0)),"",INDIRECT("'SorP'!$A$"&amp;MATCH($J1975,SorP!$B$1:$B$6230,0))))</f>
        <v/>
      </c>
      <c r="U1975" s="241"/>
      <c r="V1975" s="275" t="e">
        <f>IF(C1975="",NA(),MATCH($B1975&amp;$C1975,'Smelter Look-up'!$J:$J,0))</f>
        <v>#N/A</v>
      </c>
      <c r="W1975" s="276"/>
      <c r="X1975" s="276">
        <f t="shared" ca="1" si="271"/>
        <v>0</v>
      </c>
      <c r="Y1975" s="276"/>
      <c r="Z1975" s="276"/>
      <c r="AB1975" s="278" t="str">
        <f t="shared" si="272"/>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0"/>
        <v/>
      </c>
      <c r="T1976" s="225" t="str">
        <f ca="1">IF(B1976="","",IF(ISERROR(MATCH($J1976,SorP!$B$1:$B$6230,0)),"",INDIRECT("'SorP'!$A$"&amp;MATCH($J1976,SorP!$B$1:$B$6230,0))))</f>
        <v/>
      </c>
      <c r="U1976" s="241"/>
      <c r="V1976" s="275" t="e">
        <f>IF(C1976="",NA(),MATCH($B1976&amp;$C1976,'Smelter Look-up'!$J:$J,0))</f>
        <v>#N/A</v>
      </c>
      <c r="W1976" s="276"/>
      <c r="X1976" s="276">
        <f t="shared" ca="1" si="271"/>
        <v>0</v>
      </c>
      <c r="Y1976" s="276"/>
      <c r="Z1976" s="276"/>
      <c r="AB1976" s="278" t="str">
        <f t="shared" si="272"/>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0"/>
        <v/>
      </c>
      <c r="T1977" s="225" t="str">
        <f ca="1">IF(B1977="","",IF(ISERROR(MATCH($J1977,SorP!$B$1:$B$6230,0)),"",INDIRECT("'SorP'!$A$"&amp;MATCH($J1977,SorP!$B$1:$B$6230,0))))</f>
        <v/>
      </c>
      <c r="U1977" s="241"/>
      <c r="V1977" s="275" t="e">
        <f>IF(C1977="",NA(),MATCH($B1977&amp;$C1977,'Smelter Look-up'!$J:$J,0))</f>
        <v>#N/A</v>
      </c>
      <c r="W1977" s="276"/>
      <c r="X1977" s="276">
        <f t="shared" ca="1" si="271"/>
        <v>0</v>
      </c>
      <c r="Y1977" s="276"/>
      <c r="Z1977" s="276"/>
      <c r="AB1977" s="278" t="str">
        <f t="shared" si="272"/>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0"/>
        <v/>
      </c>
      <c r="T1978" s="225" t="str">
        <f ca="1">IF(B1978="","",IF(ISERROR(MATCH($J1978,SorP!$B$1:$B$6230,0)),"",INDIRECT("'SorP'!$A$"&amp;MATCH($J1978,SorP!$B$1:$B$6230,0))))</f>
        <v/>
      </c>
      <c r="U1978" s="241"/>
      <c r="V1978" s="275" t="e">
        <f>IF(C1978="",NA(),MATCH($B1978&amp;$C1978,'Smelter Look-up'!$J:$J,0))</f>
        <v>#N/A</v>
      </c>
      <c r="W1978" s="276"/>
      <c r="X1978" s="276">
        <f t="shared" ca="1" si="271"/>
        <v>0</v>
      </c>
      <c r="Y1978" s="276"/>
      <c r="Z1978" s="276"/>
      <c r="AB1978" s="278" t="str">
        <f t="shared" si="272"/>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3">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74">IF(AND(C1979="Smelter not listed",OR(LEN(D1979)=0,LEN(E1979)=0)),1,0)</f>
        <v>0</v>
      </c>
      <c r="Y1979" s="276"/>
      <c r="Z1979" s="276"/>
      <c r="AB1979" s="278" t="str">
        <f t="shared" ref="AB1979" si="275">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76">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77">IF(AND(C1980="Smelter not listed",OR(LEN(D1980)=0,LEN(E1980)=0)),1,0)</f>
        <v>0</v>
      </c>
      <c r="Y1980" s="276"/>
      <c r="Z1980" s="276"/>
      <c r="AB1980" s="278" t="str">
        <f t="shared" ref="AB1980:AB2011" si="278">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76"/>
        <v/>
      </c>
      <c r="T1981" s="225" t="str">
        <f ca="1">IF(B1981="","",IF(ISERROR(MATCH($J1981,SorP!$B$1:$B$6230,0)),"",INDIRECT("'SorP'!$A$"&amp;MATCH($J1981,SorP!$B$1:$B$6230,0))))</f>
        <v/>
      </c>
      <c r="U1981" s="241"/>
      <c r="V1981" s="275" t="e">
        <f>IF(C1981="",NA(),MATCH($B1981&amp;$C1981,'Smelter Look-up'!$J:$J,0))</f>
        <v>#N/A</v>
      </c>
      <c r="W1981" s="276"/>
      <c r="X1981" s="276">
        <f t="shared" ca="1" si="277"/>
        <v>0</v>
      </c>
      <c r="Y1981" s="276"/>
      <c r="Z1981" s="276"/>
      <c r="AB1981" s="278" t="str">
        <f t="shared" si="278"/>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76"/>
        <v/>
      </c>
      <c r="T1982" s="225" t="str">
        <f ca="1">IF(B1982="","",IF(ISERROR(MATCH($J1982,SorP!$B$1:$B$6230,0)),"",INDIRECT("'SorP'!$A$"&amp;MATCH($J1982,SorP!$B$1:$B$6230,0))))</f>
        <v/>
      </c>
      <c r="U1982" s="241"/>
      <c r="V1982" s="275" t="e">
        <f>IF(C1982="",NA(),MATCH($B1982&amp;$C1982,'Smelter Look-up'!$J:$J,0))</f>
        <v>#N/A</v>
      </c>
      <c r="W1982" s="276"/>
      <c r="X1982" s="276">
        <f t="shared" ca="1" si="277"/>
        <v>0</v>
      </c>
      <c r="Y1982" s="276"/>
      <c r="Z1982" s="276"/>
      <c r="AB1982" s="278" t="str">
        <f t="shared" si="278"/>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76"/>
        <v/>
      </c>
      <c r="T1983" s="225" t="str">
        <f ca="1">IF(B1983="","",IF(ISERROR(MATCH($J1983,SorP!$B$1:$B$6230,0)),"",INDIRECT("'SorP'!$A$"&amp;MATCH($J1983,SorP!$B$1:$B$6230,0))))</f>
        <v/>
      </c>
      <c r="U1983" s="241"/>
      <c r="V1983" s="275" t="e">
        <f>IF(C1983="",NA(),MATCH($B1983&amp;$C1983,'Smelter Look-up'!$J:$J,0))</f>
        <v>#N/A</v>
      </c>
      <c r="W1983" s="276"/>
      <c r="X1983" s="276">
        <f t="shared" ca="1" si="277"/>
        <v>0</v>
      </c>
      <c r="Y1983" s="276"/>
      <c r="Z1983" s="276"/>
      <c r="AB1983" s="278" t="str">
        <f t="shared" si="278"/>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76"/>
        <v/>
      </c>
      <c r="T1984" s="225" t="str">
        <f ca="1">IF(B1984="","",IF(ISERROR(MATCH($J1984,SorP!$B$1:$B$6230,0)),"",INDIRECT("'SorP'!$A$"&amp;MATCH($J1984,SorP!$B$1:$B$6230,0))))</f>
        <v/>
      </c>
      <c r="U1984" s="241"/>
      <c r="V1984" s="275" t="e">
        <f>IF(C1984="",NA(),MATCH($B1984&amp;$C1984,'Smelter Look-up'!$J:$J,0))</f>
        <v>#N/A</v>
      </c>
      <c r="W1984" s="276"/>
      <c r="X1984" s="276">
        <f t="shared" ca="1" si="277"/>
        <v>0</v>
      </c>
      <c r="Y1984" s="276"/>
      <c r="Z1984" s="276"/>
      <c r="AB1984" s="278" t="str">
        <f t="shared" si="278"/>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76"/>
        <v/>
      </c>
      <c r="T1985" s="225" t="str">
        <f ca="1">IF(B1985="","",IF(ISERROR(MATCH($J1985,SorP!$B$1:$B$6230,0)),"",INDIRECT("'SorP'!$A$"&amp;MATCH($J1985,SorP!$B$1:$B$6230,0))))</f>
        <v/>
      </c>
      <c r="U1985" s="241"/>
      <c r="V1985" s="275" t="e">
        <f>IF(C1985="",NA(),MATCH($B1985&amp;$C1985,'Smelter Look-up'!$J:$J,0))</f>
        <v>#N/A</v>
      </c>
      <c r="W1985" s="276"/>
      <c r="X1985" s="276">
        <f t="shared" ca="1" si="277"/>
        <v>0</v>
      </c>
      <c r="Y1985" s="276"/>
      <c r="Z1985" s="276"/>
      <c r="AB1985" s="278" t="str">
        <f t="shared" si="278"/>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76"/>
        <v/>
      </c>
      <c r="T1986" s="225" t="str">
        <f ca="1">IF(B1986="","",IF(ISERROR(MATCH($J1986,SorP!$B$1:$B$6230,0)),"",INDIRECT("'SorP'!$A$"&amp;MATCH($J1986,SorP!$B$1:$B$6230,0))))</f>
        <v/>
      </c>
      <c r="U1986" s="241"/>
      <c r="V1986" s="275" t="e">
        <f>IF(C1986="",NA(),MATCH($B1986&amp;$C1986,'Smelter Look-up'!$J:$J,0))</f>
        <v>#N/A</v>
      </c>
      <c r="W1986" s="276"/>
      <c r="X1986" s="276">
        <f t="shared" ca="1" si="277"/>
        <v>0</v>
      </c>
      <c r="Y1986" s="276"/>
      <c r="Z1986" s="276"/>
      <c r="AB1986" s="278" t="str">
        <f t="shared" si="278"/>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76"/>
        <v/>
      </c>
      <c r="T1987" s="225" t="str">
        <f ca="1">IF(B1987="","",IF(ISERROR(MATCH($J1987,SorP!$B$1:$B$6230,0)),"",INDIRECT("'SorP'!$A$"&amp;MATCH($J1987,SorP!$B$1:$B$6230,0))))</f>
        <v/>
      </c>
      <c r="U1987" s="241"/>
      <c r="V1987" s="275" t="e">
        <f>IF(C1987="",NA(),MATCH($B1987&amp;$C1987,'Smelter Look-up'!$J:$J,0))</f>
        <v>#N/A</v>
      </c>
      <c r="W1987" s="276"/>
      <c r="X1987" s="276">
        <f t="shared" ca="1" si="277"/>
        <v>0</v>
      </c>
      <c r="Y1987" s="276"/>
      <c r="Z1987" s="276"/>
      <c r="AB1987" s="278" t="str">
        <f t="shared" si="278"/>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76"/>
        <v/>
      </c>
      <c r="T1988" s="225" t="str">
        <f ca="1">IF(B1988="","",IF(ISERROR(MATCH($J1988,SorP!$B$1:$B$6230,0)),"",INDIRECT("'SorP'!$A$"&amp;MATCH($J1988,SorP!$B$1:$B$6230,0))))</f>
        <v/>
      </c>
      <c r="U1988" s="241"/>
      <c r="V1988" s="275" t="e">
        <f>IF(C1988="",NA(),MATCH($B1988&amp;$C1988,'Smelter Look-up'!$J:$J,0))</f>
        <v>#N/A</v>
      </c>
      <c r="W1988" s="276"/>
      <c r="X1988" s="276">
        <f t="shared" ca="1" si="277"/>
        <v>0</v>
      </c>
      <c r="Y1988" s="276"/>
      <c r="Z1988" s="276"/>
      <c r="AB1988" s="278" t="str">
        <f t="shared" si="278"/>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76"/>
        <v/>
      </c>
      <c r="T1989" s="225" t="str">
        <f ca="1">IF(B1989="","",IF(ISERROR(MATCH($J1989,SorP!$B$1:$B$6230,0)),"",INDIRECT("'SorP'!$A$"&amp;MATCH($J1989,SorP!$B$1:$B$6230,0))))</f>
        <v/>
      </c>
      <c r="U1989" s="241"/>
      <c r="V1989" s="275" t="e">
        <f>IF(C1989="",NA(),MATCH($B1989&amp;$C1989,'Smelter Look-up'!$J:$J,0))</f>
        <v>#N/A</v>
      </c>
      <c r="W1989" s="276"/>
      <c r="X1989" s="276">
        <f t="shared" ca="1" si="277"/>
        <v>0</v>
      </c>
      <c r="Y1989" s="276"/>
      <c r="Z1989" s="276"/>
      <c r="AB1989" s="278" t="str">
        <f t="shared" si="278"/>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76"/>
        <v/>
      </c>
      <c r="T1990" s="225" t="str">
        <f ca="1">IF(B1990="","",IF(ISERROR(MATCH($J1990,SorP!$B$1:$B$6230,0)),"",INDIRECT("'SorP'!$A$"&amp;MATCH($J1990,SorP!$B$1:$B$6230,0))))</f>
        <v/>
      </c>
      <c r="U1990" s="241"/>
      <c r="V1990" s="275" t="e">
        <f>IF(C1990="",NA(),MATCH($B1990&amp;$C1990,'Smelter Look-up'!$J:$J,0))</f>
        <v>#N/A</v>
      </c>
      <c r="W1990" s="276"/>
      <c r="X1990" s="276">
        <f t="shared" ca="1" si="277"/>
        <v>0</v>
      </c>
      <c r="Y1990" s="276"/>
      <c r="Z1990" s="276"/>
      <c r="AB1990" s="278" t="str">
        <f t="shared" si="278"/>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76"/>
        <v/>
      </c>
      <c r="T1991" s="225" t="str">
        <f ca="1">IF(B1991="","",IF(ISERROR(MATCH($J1991,SorP!$B$1:$B$6230,0)),"",INDIRECT("'SorP'!$A$"&amp;MATCH($J1991,SorP!$B$1:$B$6230,0))))</f>
        <v/>
      </c>
      <c r="U1991" s="241"/>
      <c r="V1991" s="275" t="e">
        <f>IF(C1991="",NA(),MATCH($B1991&amp;$C1991,'Smelter Look-up'!$J:$J,0))</f>
        <v>#N/A</v>
      </c>
      <c r="W1991" s="276"/>
      <c r="X1991" s="276">
        <f t="shared" ca="1" si="277"/>
        <v>0</v>
      </c>
      <c r="Y1991" s="276"/>
      <c r="Z1991" s="276"/>
      <c r="AB1991" s="278" t="str">
        <f t="shared" si="278"/>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76"/>
        <v/>
      </c>
      <c r="T1992" s="225" t="str">
        <f ca="1">IF(B1992="","",IF(ISERROR(MATCH($J1992,SorP!$B$1:$B$6230,0)),"",INDIRECT("'SorP'!$A$"&amp;MATCH($J1992,SorP!$B$1:$B$6230,0))))</f>
        <v/>
      </c>
      <c r="U1992" s="241"/>
      <c r="V1992" s="275" t="e">
        <f>IF(C1992="",NA(),MATCH($B1992&amp;$C1992,'Smelter Look-up'!$J:$J,0))</f>
        <v>#N/A</v>
      </c>
      <c r="W1992" s="276"/>
      <c r="X1992" s="276">
        <f t="shared" ca="1" si="277"/>
        <v>0</v>
      </c>
      <c r="Y1992" s="276"/>
      <c r="Z1992" s="276"/>
      <c r="AB1992" s="278" t="str">
        <f t="shared" si="278"/>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76"/>
        <v/>
      </c>
      <c r="T1993" s="225" t="str">
        <f ca="1">IF(B1993="","",IF(ISERROR(MATCH($J1993,SorP!$B$1:$B$6230,0)),"",INDIRECT("'SorP'!$A$"&amp;MATCH($J1993,SorP!$B$1:$B$6230,0))))</f>
        <v/>
      </c>
      <c r="U1993" s="241"/>
      <c r="V1993" s="275" t="e">
        <f>IF(C1993="",NA(),MATCH($B1993&amp;$C1993,'Smelter Look-up'!$J:$J,0))</f>
        <v>#N/A</v>
      </c>
      <c r="W1993" s="276"/>
      <c r="X1993" s="276">
        <f t="shared" ca="1" si="277"/>
        <v>0</v>
      </c>
      <c r="Y1993" s="276"/>
      <c r="Z1993" s="276"/>
      <c r="AB1993" s="278" t="str">
        <f t="shared" si="278"/>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76"/>
        <v/>
      </c>
      <c r="T1994" s="225" t="str">
        <f ca="1">IF(B1994="","",IF(ISERROR(MATCH($J1994,SorP!$B$1:$B$6230,0)),"",INDIRECT("'SorP'!$A$"&amp;MATCH($J1994,SorP!$B$1:$B$6230,0))))</f>
        <v/>
      </c>
      <c r="U1994" s="241"/>
      <c r="V1994" s="275" t="e">
        <f>IF(C1994="",NA(),MATCH($B1994&amp;$C1994,'Smelter Look-up'!$J:$J,0))</f>
        <v>#N/A</v>
      </c>
      <c r="W1994" s="276"/>
      <c r="X1994" s="276">
        <f t="shared" ca="1" si="277"/>
        <v>0</v>
      </c>
      <c r="Y1994" s="276"/>
      <c r="Z1994" s="276"/>
      <c r="AB1994" s="278" t="str">
        <f t="shared" si="278"/>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76"/>
        <v/>
      </c>
      <c r="T1995" s="225" t="str">
        <f ca="1">IF(B1995="","",IF(ISERROR(MATCH($J1995,SorP!$B$1:$B$6230,0)),"",INDIRECT("'SorP'!$A$"&amp;MATCH($J1995,SorP!$B$1:$B$6230,0))))</f>
        <v/>
      </c>
      <c r="U1995" s="241"/>
      <c r="V1995" s="275" t="e">
        <f>IF(C1995="",NA(),MATCH($B1995&amp;$C1995,'Smelter Look-up'!$J:$J,0))</f>
        <v>#N/A</v>
      </c>
      <c r="W1995" s="276"/>
      <c r="X1995" s="276">
        <f t="shared" ca="1" si="277"/>
        <v>0</v>
      </c>
      <c r="Y1995" s="276"/>
      <c r="Z1995" s="276"/>
      <c r="AB1995" s="278" t="str">
        <f t="shared" si="278"/>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76"/>
        <v/>
      </c>
      <c r="T1996" s="225" t="str">
        <f ca="1">IF(B1996="","",IF(ISERROR(MATCH($J1996,SorP!$B$1:$B$6230,0)),"",INDIRECT("'SorP'!$A$"&amp;MATCH($J1996,SorP!$B$1:$B$6230,0))))</f>
        <v/>
      </c>
      <c r="U1996" s="241"/>
      <c r="V1996" s="275" t="e">
        <f>IF(C1996="",NA(),MATCH($B1996&amp;$C1996,'Smelter Look-up'!$J:$J,0))</f>
        <v>#N/A</v>
      </c>
      <c r="W1996" s="276"/>
      <c r="X1996" s="276">
        <f t="shared" ca="1" si="277"/>
        <v>0</v>
      </c>
      <c r="Y1996" s="276"/>
      <c r="Z1996" s="276"/>
      <c r="AB1996" s="278" t="str">
        <f t="shared" si="278"/>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76"/>
        <v/>
      </c>
      <c r="T1997" s="225" t="str">
        <f ca="1">IF(B1997="","",IF(ISERROR(MATCH($J1997,SorP!$B$1:$B$6230,0)),"",INDIRECT("'SorP'!$A$"&amp;MATCH($J1997,SorP!$B$1:$B$6230,0))))</f>
        <v/>
      </c>
      <c r="U1997" s="241"/>
      <c r="V1997" s="275" t="e">
        <f>IF(C1997="",NA(),MATCH($B1997&amp;$C1997,'Smelter Look-up'!$J:$J,0))</f>
        <v>#N/A</v>
      </c>
      <c r="W1997" s="276"/>
      <c r="X1997" s="276">
        <f t="shared" ca="1" si="277"/>
        <v>0</v>
      </c>
      <c r="Y1997" s="276"/>
      <c r="Z1997" s="276"/>
      <c r="AB1997" s="278" t="str">
        <f t="shared" si="278"/>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76"/>
        <v/>
      </c>
      <c r="T1998" s="225" t="str">
        <f ca="1">IF(B1998="","",IF(ISERROR(MATCH($J1998,SorP!$B$1:$B$6230,0)),"",INDIRECT("'SorP'!$A$"&amp;MATCH($J1998,SorP!$B$1:$B$6230,0))))</f>
        <v/>
      </c>
      <c r="U1998" s="241"/>
      <c r="V1998" s="275" t="e">
        <f>IF(C1998="",NA(),MATCH($B1998&amp;$C1998,'Smelter Look-up'!$J:$J,0))</f>
        <v>#N/A</v>
      </c>
      <c r="W1998" s="276"/>
      <c r="X1998" s="276">
        <f t="shared" ca="1" si="277"/>
        <v>0</v>
      </c>
      <c r="Y1998" s="276"/>
      <c r="Z1998" s="276"/>
      <c r="AB1998" s="278" t="str">
        <f t="shared" si="278"/>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76"/>
        <v/>
      </c>
      <c r="T1999" s="225" t="str">
        <f ca="1">IF(B1999="","",IF(ISERROR(MATCH($J1999,SorP!$B$1:$B$6230,0)),"",INDIRECT("'SorP'!$A$"&amp;MATCH($J1999,SorP!$B$1:$B$6230,0))))</f>
        <v/>
      </c>
      <c r="U1999" s="241"/>
      <c r="V1999" s="275" t="e">
        <f>IF(C1999="",NA(),MATCH($B1999&amp;$C1999,'Smelter Look-up'!$J:$J,0))</f>
        <v>#N/A</v>
      </c>
      <c r="W1999" s="276"/>
      <c r="X1999" s="276">
        <f t="shared" ca="1" si="277"/>
        <v>0</v>
      </c>
      <c r="Y1999" s="276"/>
      <c r="Z1999" s="276"/>
      <c r="AB1999" s="278" t="str">
        <f t="shared" si="278"/>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76"/>
        <v/>
      </c>
      <c r="T2000" s="225" t="str">
        <f ca="1">IF(B2000="","",IF(ISERROR(MATCH($J2000,SorP!$B$1:$B$6230,0)),"",INDIRECT("'SorP'!$A$"&amp;MATCH($J2000,SorP!$B$1:$B$6230,0))))</f>
        <v/>
      </c>
      <c r="U2000" s="241"/>
      <c r="V2000" s="275" t="e">
        <f>IF(C2000="",NA(),MATCH($B2000&amp;$C2000,'Smelter Look-up'!$J:$J,0))</f>
        <v>#N/A</v>
      </c>
      <c r="W2000" s="276"/>
      <c r="X2000" s="276">
        <f t="shared" ca="1" si="277"/>
        <v>0</v>
      </c>
      <c r="Y2000" s="276"/>
      <c r="Z2000" s="276"/>
      <c r="AB2000" s="278" t="str">
        <f t="shared" si="278"/>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76"/>
        <v/>
      </c>
      <c r="T2001" s="225" t="str">
        <f ca="1">IF(B2001="","",IF(ISERROR(MATCH($J2001,SorP!$B$1:$B$6230,0)),"",INDIRECT("'SorP'!$A$"&amp;MATCH($J2001,SorP!$B$1:$B$6230,0))))</f>
        <v/>
      </c>
      <c r="U2001" s="241"/>
      <c r="V2001" s="275" t="e">
        <f>IF(C2001="",NA(),MATCH($B2001&amp;$C2001,'Smelter Look-up'!$J:$J,0))</f>
        <v>#N/A</v>
      </c>
      <c r="W2001" s="276"/>
      <c r="X2001" s="276">
        <f t="shared" ca="1" si="277"/>
        <v>0</v>
      </c>
      <c r="Y2001" s="276"/>
      <c r="Z2001" s="276"/>
      <c r="AB2001" s="278" t="str">
        <f t="shared" si="278"/>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76"/>
        <v/>
      </c>
      <c r="T2002" s="225" t="str">
        <f ca="1">IF(B2002="","",IF(ISERROR(MATCH($J2002,SorP!$B$1:$B$6230,0)),"",INDIRECT("'SorP'!$A$"&amp;MATCH($J2002,SorP!$B$1:$B$6230,0))))</f>
        <v/>
      </c>
      <c r="U2002" s="241"/>
      <c r="V2002" s="275" t="e">
        <f>IF(C2002="",NA(),MATCH($B2002&amp;$C2002,'Smelter Look-up'!$J:$J,0))</f>
        <v>#N/A</v>
      </c>
      <c r="W2002" s="276"/>
      <c r="X2002" s="276">
        <f t="shared" ca="1" si="277"/>
        <v>0</v>
      </c>
      <c r="Y2002" s="276"/>
      <c r="Z2002" s="276"/>
      <c r="AB2002" s="278" t="str">
        <f t="shared" si="278"/>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76"/>
        <v/>
      </c>
      <c r="T2003" s="225" t="str">
        <f ca="1">IF(B2003="","",IF(ISERROR(MATCH($J2003,SorP!$B$1:$B$6230,0)),"",INDIRECT("'SorP'!$A$"&amp;MATCH($J2003,SorP!$B$1:$B$6230,0))))</f>
        <v/>
      </c>
      <c r="U2003" s="241"/>
      <c r="V2003" s="275" t="e">
        <f>IF(C2003="",NA(),MATCH($B2003&amp;$C2003,'Smelter Look-up'!$J:$J,0))</f>
        <v>#N/A</v>
      </c>
      <c r="W2003" s="276"/>
      <c r="X2003" s="276">
        <f t="shared" ca="1" si="277"/>
        <v>0</v>
      </c>
      <c r="Y2003" s="276"/>
      <c r="Z2003" s="276"/>
      <c r="AB2003" s="278" t="str">
        <f t="shared" si="278"/>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76"/>
        <v/>
      </c>
      <c r="T2004" s="225" t="str">
        <f ca="1">IF(B2004="","",IF(ISERROR(MATCH($J2004,SorP!$B$1:$B$6230,0)),"",INDIRECT("'SorP'!$A$"&amp;MATCH($J2004,SorP!$B$1:$B$6230,0))))</f>
        <v/>
      </c>
      <c r="U2004" s="241"/>
      <c r="V2004" s="275" t="e">
        <f>IF(C2004="",NA(),MATCH($B2004&amp;$C2004,'Smelter Look-up'!$J:$J,0))</f>
        <v>#N/A</v>
      </c>
      <c r="W2004" s="276"/>
      <c r="X2004" s="276">
        <f t="shared" ca="1" si="277"/>
        <v>0</v>
      </c>
      <c r="Y2004" s="276"/>
      <c r="Z2004" s="276"/>
      <c r="AB2004" s="278" t="str">
        <f t="shared" si="278"/>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76"/>
        <v/>
      </c>
      <c r="T2005" s="225" t="str">
        <f ca="1">IF(B2005="","",IF(ISERROR(MATCH($J2005,SorP!$B$1:$B$6230,0)),"",INDIRECT("'SorP'!$A$"&amp;MATCH($J2005,SorP!$B$1:$B$6230,0))))</f>
        <v/>
      </c>
      <c r="U2005" s="241"/>
      <c r="V2005" s="275" t="e">
        <f>IF(C2005="",NA(),MATCH($B2005&amp;$C2005,'Smelter Look-up'!$J:$J,0))</f>
        <v>#N/A</v>
      </c>
      <c r="W2005" s="276"/>
      <c r="X2005" s="276">
        <f t="shared" ca="1" si="277"/>
        <v>0</v>
      </c>
      <c r="Y2005" s="276"/>
      <c r="Z2005" s="276"/>
      <c r="AB2005" s="278" t="str">
        <f t="shared" si="278"/>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76"/>
        <v/>
      </c>
      <c r="T2006" s="225" t="str">
        <f ca="1">IF(B2006="","",IF(ISERROR(MATCH($J2006,SorP!$B$1:$B$6230,0)),"",INDIRECT("'SorP'!$A$"&amp;MATCH($J2006,SorP!$B$1:$B$6230,0))))</f>
        <v/>
      </c>
      <c r="U2006" s="241"/>
      <c r="V2006" s="275" t="e">
        <f>IF(C2006="",NA(),MATCH($B2006&amp;$C2006,'Smelter Look-up'!$J:$J,0))</f>
        <v>#N/A</v>
      </c>
      <c r="W2006" s="276"/>
      <c r="X2006" s="276">
        <f t="shared" ca="1" si="277"/>
        <v>0</v>
      </c>
      <c r="Y2006" s="276"/>
      <c r="Z2006" s="276"/>
      <c r="AB2006" s="278" t="str">
        <f t="shared" si="278"/>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76"/>
        <v/>
      </c>
      <c r="T2007" s="225" t="str">
        <f ca="1">IF(B2007="","",IF(ISERROR(MATCH($J2007,SorP!$B$1:$B$6230,0)),"",INDIRECT("'SorP'!$A$"&amp;MATCH($J2007,SorP!$B$1:$B$6230,0))))</f>
        <v/>
      </c>
      <c r="U2007" s="241"/>
      <c r="V2007" s="275" t="e">
        <f>IF(C2007="",NA(),MATCH($B2007&amp;$C2007,'Smelter Look-up'!$J:$J,0))</f>
        <v>#N/A</v>
      </c>
      <c r="W2007" s="276"/>
      <c r="X2007" s="276">
        <f t="shared" ca="1" si="277"/>
        <v>0</v>
      </c>
      <c r="Y2007" s="276"/>
      <c r="Z2007" s="276"/>
      <c r="AB2007" s="278" t="str">
        <f t="shared" si="278"/>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76"/>
        <v/>
      </c>
      <c r="T2008" s="225" t="str">
        <f ca="1">IF(B2008="","",IF(ISERROR(MATCH($J2008,SorP!$B$1:$B$6230,0)),"",INDIRECT("'SorP'!$A$"&amp;MATCH($J2008,SorP!$B$1:$B$6230,0))))</f>
        <v/>
      </c>
      <c r="U2008" s="241"/>
      <c r="V2008" s="275" t="e">
        <f>IF(C2008="",NA(),MATCH($B2008&amp;$C2008,'Smelter Look-up'!$J:$J,0))</f>
        <v>#N/A</v>
      </c>
      <c r="W2008" s="276"/>
      <c r="X2008" s="276">
        <f t="shared" ca="1" si="277"/>
        <v>0</v>
      </c>
      <c r="Y2008" s="276"/>
      <c r="Z2008" s="276"/>
      <c r="AB2008" s="278" t="str">
        <f t="shared" si="278"/>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76"/>
        <v/>
      </c>
      <c r="T2009" s="225" t="str">
        <f ca="1">IF(B2009="","",IF(ISERROR(MATCH($J2009,SorP!$B$1:$B$6230,0)),"",INDIRECT("'SorP'!$A$"&amp;MATCH($J2009,SorP!$B$1:$B$6230,0))))</f>
        <v/>
      </c>
      <c r="U2009" s="241"/>
      <c r="V2009" s="275" t="e">
        <f>IF(C2009="",NA(),MATCH($B2009&amp;$C2009,'Smelter Look-up'!$J:$J,0))</f>
        <v>#N/A</v>
      </c>
      <c r="W2009" s="276"/>
      <c r="X2009" s="276">
        <f t="shared" ca="1" si="277"/>
        <v>0</v>
      </c>
      <c r="Y2009" s="276"/>
      <c r="Z2009" s="276"/>
      <c r="AB2009" s="278" t="str">
        <f t="shared" si="278"/>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76"/>
        <v/>
      </c>
      <c r="T2010" s="225" t="str">
        <f ca="1">IF(B2010="","",IF(ISERROR(MATCH($J2010,SorP!$B$1:$B$6230,0)),"",INDIRECT("'SorP'!$A$"&amp;MATCH($J2010,SorP!$B$1:$B$6230,0))))</f>
        <v/>
      </c>
      <c r="U2010" s="241"/>
      <c r="V2010" s="275" t="e">
        <f>IF(C2010="",NA(),MATCH($B2010&amp;$C2010,'Smelter Look-up'!$J:$J,0))</f>
        <v>#N/A</v>
      </c>
      <c r="W2010" s="276"/>
      <c r="X2010" s="276">
        <f t="shared" ca="1" si="277"/>
        <v>0</v>
      </c>
      <c r="Y2010" s="276"/>
      <c r="Z2010" s="276"/>
      <c r="AB2010" s="278" t="str">
        <f t="shared" si="278"/>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76"/>
        <v/>
      </c>
      <c r="T2011" s="225" t="str">
        <f ca="1">IF(B2011="","",IF(ISERROR(MATCH($J2011,SorP!$B$1:$B$6230,0)),"",INDIRECT("'SorP'!$A$"&amp;MATCH($J2011,SorP!$B$1:$B$6230,0))))</f>
        <v/>
      </c>
      <c r="U2011" s="241"/>
      <c r="V2011" s="275" t="e">
        <f>IF(C2011="",NA(),MATCH($B2011&amp;$C2011,'Smelter Look-up'!$J:$J,0))</f>
        <v>#N/A</v>
      </c>
      <c r="W2011" s="276"/>
      <c r="X2011" s="276">
        <f t="shared" ca="1" si="277"/>
        <v>0</v>
      </c>
      <c r="Y2011" s="276"/>
      <c r="Z2011" s="276"/>
      <c r="AB2011" s="278" t="str">
        <f t="shared" si="278"/>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79">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0">IF(AND(C2012="Smelter not listed",OR(LEN(D2012)=0,LEN(E2012)=0)),1,0)</f>
        <v>0</v>
      </c>
      <c r="Y2012" s="276"/>
      <c r="Z2012" s="276"/>
      <c r="AB2012" s="278" t="str">
        <f t="shared" ref="AB2012:AB2042" si="281">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79"/>
        <v/>
      </c>
      <c r="T2013" s="225" t="str">
        <f ca="1">IF(B2013="","",IF(ISERROR(MATCH($J2013,SorP!$B$1:$B$6230,0)),"",INDIRECT("'SorP'!$A$"&amp;MATCH($J2013,SorP!$B$1:$B$6230,0))))</f>
        <v/>
      </c>
      <c r="U2013" s="241"/>
      <c r="V2013" s="275" t="e">
        <f>IF(C2013="",NA(),MATCH($B2013&amp;$C2013,'Smelter Look-up'!$J:$J,0))</f>
        <v>#N/A</v>
      </c>
      <c r="W2013" s="276"/>
      <c r="X2013" s="276">
        <f t="shared" ca="1" si="280"/>
        <v>0</v>
      </c>
      <c r="Y2013" s="276"/>
      <c r="Z2013" s="276"/>
      <c r="AB2013" s="278" t="str">
        <f t="shared" si="281"/>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79"/>
        <v/>
      </c>
      <c r="T2014" s="225" t="str">
        <f ca="1">IF(B2014="","",IF(ISERROR(MATCH($J2014,SorP!$B$1:$B$6230,0)),"",INDIRECT("'SorP'!$A$"&amp;MATCH($J2014,SorP!$B$1:$B$6230,0))))</f>
        <v/>
      </c>
      <c r="U2014" s="241"/>
      <c r="V2014" s="275" t="e">
        <f>IF(C2014="",NA(),MATCH($B2014&amp;$C2014,'Smelter Look-up'!$J:$J,0))</f>
        <v>#N/A</v>
      </c>
      <c r="W2014" s="276"/>
      <c r="X2014" s="276">
        <f t="shared" ca="1" si="280"/>
        <v>0</v>
      </c>
      <c r="Y2014" s="276"/>
      <c r="Z2014" s="276"/>
      <c r="AB2014" s="278" t="str">
        <f t="shared" si="281"/>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79"/>
        <v/>
      </c>
      <c r="T2015" s="225" t="str">
        <f ca="1">IF(B2015="","",IF(ISERROR(MATCH($J2015,SorP!$B$1:$B$6230,0)),"",INDIRECT("'SorP'!$A$"&amp;MATCH($J2015,SorP!$B$1:$B$6230,0))))</f>
        <v/>
      </c>
      <c r="U2015" s="241"/>
      <c r="V2015" s="275" t="e">
        <f>IF(C2015="",NA(),MATCH($B2015&amp;$C2015,'Smelter Look-up'!$J:$J,0))</f>
        <v>#N/A</v>
      </c>
      <c r="W2015" s="276"/>
      <c r="X2015" s="276">
        <f t="shared" ca="1" si="280"/>
        <v>0</v>
      </c>
      <c r="Y2015" s="276"/>
      <c r="Z2015" s="276"/>
      <c r="AB2015" s="278" t="str">
        <f t="shared" si="281"/>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79"/>
        <v/>
      </c>
      <c r="T2016" s="225" t="str">
        <f ca="1">IF(B2016="","",IF(ISERROR(MATCH($J2016,SorP!$B$1:$B$6230,0)),"",INDIRECT("'SorP'!$A$"&amp;MATCH($J2016,SorP!$B$1:$B$6230,0))))</f>
        <v/>
      </c>
      <c r="U2016" s="241"/>
      <c r="V2016" s="275" t="e">
        <f>IF(C2016="",NA(),MATCH($B2016&amp;$C2016,'Smelter Look-up'!$J:$J,0))</f>
        <v>#N/A</v>
      </c>
      <c r="W2016" s="276"/>
      <c r="X2016" s="276">
        <f t="shared" ca="1" si="280"/>
        <v>0</v>
      </c>
      <c r="Y2016" s="276"/>
      <c r="Z2016" s="276"/>
      <c r="AB2016" s="278" t="str">
        <f t="shared" si="281"/>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79"/>
        <v/>
      </c>
      <c r="T2017" s="225" t="str">
        <f ca="1">IF(B2017="","",IF(ISERROR(MATCH($J2017,SorP!$B$1:$B$6230,0)),"",INDIRECT("'SorP'!$A$"&amp;MATCH($J2017,SorP!$B$1:$B$6230,0))))</f>
        <v/>
      </c>
      <c r="U2017" s="241"/>
      <c r="V2017" s="275" t="e">
        <f>IF(C2017="",NA(),MATCH($B2017&amp;$C2017,'Smelter Look-up'!$J:$J,0))</f>
        <v>#N/A</v>
      </c>
      <c r="W2017" s="276"/>
      <c r="X2017" s="276">
        <f t="shared" ca="1" si="280"/>
        <v>0</v>
      </c>
      <c r="Y2017" s="276"/>
      <c r="Z2017" s="276"/>
      <c r="AB2017" s="278" t="str">
        <f t="shared" si="281"/>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79"/>
        <v/>
      </c>
      <c r="T2018" s="225" t="str">
        <f ca="1">IF(B2018="","",IF(ISERROR(MATCH($J2018,SorP!$B$1:$B$6230,0)),"",INDIRECT("'SorP'!$A$"&amp;MATCH($J2018,SorP!$B$1:$B$6230,0))))</f>
        <v/>
      </c>
      <c r="U2018" s="241"/>
      <c r="V2018" s="275" t="e">
        <f>IF(C2018="",NA(),MATCH($B2018&amp;$C2018,'Smelter Look-up'!$J:$J,0))</f>
        <v>#N/A</v>
      </c>
      <c r="W2018" s="276"/>
      <c r="X2018" s="276">
        <f t="shared" ca="1" si="280"/>
        <v>0</v>
      </c>
      <c r="Y2018" s="276"/>
      <c r="Z2018" s="276"/>
      <c r="AB2018" s="278" t="str">
        <f t="shared" si="281"/>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79"/>
        <v/>
      </c>
      <c r="T2019" s="225" t="str">
        <f ca="1">IF(B2019="","",IF(ISERROR(MATCH($J2019,SorP!$B$1:$B$6230,0)),"",INDIRECT("'SorP'!$A$"&amp;MATCH($J2019,SorP!$B$1:$B$6230,0))))</f>
        <v/>
      </c>
      <c r="U2019" s="241"/>
      <c r="V2019" s="275" t="e">
        <f>IF(C2019="",NA(),MATCH($B2019&amp;$C2019,'Smelter Look-up'!$J:$J,0))</f>
        <v>#N/A</v>
      </c>
      <c r="W2019" s="276"/>
      <c r="X2019" s="276">
        <f t="shared" ca="1" si="280"/>
        <v>0</v>
      </c>
      <c r="Y2019" s="276"/>
      <c r="Z2019" s="276"/>
      <c r="AB2019" s="278" t="str">
        <f t="shared" si="281"/>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79"/>
        <v/>
      </c>
      <c r="T2020" s="225" t="str">
        <f ca="1">IF(B2020="","",IF(ISERROR(MATCH($J2020,SorP!$B$1:$B$6230,0)),"",INDIRECT("'SorP'!$A$"&amp;MATCH($J2020,SorP!$B$1:$B$6230,0))))</f>
        <v/>
      </c>
      <c r="U2020" s="241"/>
      <c r="V2020" s="275" t="e">
        <f>IF(C2020="",NA(),MATCH($B2020&amp;$C2020,'Smelter Look-up'!$J:$J,0))</f>
        <v>#N/A</v>
      </c>
      <c r="W2020" s="276"/>
      <c r="X2020" s="276">
        <f t="shared" ca="1" si="280"/>
        <v>0</v>
      </c>
      <c r="Y2020" s="276"/>
      <c r="Z2020" s="276"/>
      <c r="AB2020" s="278" t="str">
        <f t="shared" si="281"/>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79"/>
        <v/>
      </c>
      <c r="T2021" s="225" t="str">
        <f ca="1">IF(B2021="","",IF(ISERROR(MATCH($J2021,SorP!$B$1:$B$6230,0)),"",INDIRECT("'SorP'!$A$"&amp;MATCH($J2021,SorP!$B$1:$B$6230,0))))</f>
        <v/>
      </c>
      <c r="U2021" s="241"/>
      <c r="V2021" s="275" t="e">
        <f>IF(C2021="",NA(),MATCH($B2021&amp;$C2021,'Smelter Look-up'!$J:$J,0))</f>
        <v>#N/A</v>
      </c>
      <c r="W2021" s="276"/>
      <c r="X2021" s="276">
        <f t="shared" ca="1" si="280"/>
        <v>0</v>
      </c>
      <c r="Y2021" s="276"/>
      <c r="Z2021" s="276"/>
      <c r="AB2021" s="278" t="str">
        <f t="shared" si="281"/>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79"/>
        <v/>
      </c>
      <c r="T2022" s="225" t="str">
        <f ca="1">IF(B2022="","",IF(ISERROR(MATCH($J2022,SorP!$B$1:$B$6230,0)),"",INDIRECT("'SorP'!$A$"&amp;MATCH($J2022,SorP!$B$1:$B$6230,0))))</f>
        <v/>
      </c>
      <c r="U2022" s="241"/>
      <c r="V2022" s="275" t="e">
        <f>IF(C2022="",NA(),MATCH($B2022&amp;$C2022,'Smelter Look-up'!$J:$J,0))</f>
        <v>#N/A</v>
      </c>
      <c r="W2022" s="276"/>
      <c r="X2022" s="276">
        <f t="shared" ca="1" si="280"/>
        <v>0</v>
      </c>
      <c r="Y2022" s="276"/>
      <c r="Z2022" s="276"/>
      <c r="AB2022" s="278" t="str">
        <f t="shared" si="281"/>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79"/>
        <v/>
      </c>
      <c r="T2023" s="225" t="str">
        <f ca="1">IF(B2023="","",IF(ISERROR(MATCH($J2023,SorP!$B$1:$B$6230,0)),"",INDIRECT("'SorP'!$A$"&amp;MATCH($J2023,SorP!$B$1:$B$6230,0))))</f>
        <v/>
      </c>
      <c r="U2023" s="241"/>
      <c r="V2023" s="275" t="e">
        <f>IF(C2023="",NA(),MATCH($B2023&amp;$C2023,'Smelter Look-up'!$J:$J,0))</f>
        <v>#N/A</v>
      </c>
      <c r="W2023" s="276"/>
      <c r="X2023" s="276">
        <f t="shared" ca="1" si="280"/>
        <v>0</v>
      </c>
      <c r="Y2023" s="276"/>
      <c r="Z2023" s="276"/>
      <c r="AB2023" s="278" t="str">
        <f t="shared" si="281"/>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79"/>
        <v/>
      </c>
      <c r="T2024" s="225" t="str">
        <f ca="1">IF(B2024="","",IF(ISERROR(MATCH($J2024,SorP!$B$1:$B$6230,0)),"",INDIRECT("'SorP'!$A$"&amp;MATCH($J2024,SorP!$B$1:$B$6230,0))))</f>
        <v/>
      </c>
      <c r="U2024" s="241"/>
      <c r="V2024" s="275" t="e">
        <f>IF(C2024="",NA(),MATCH($B2024&amp;$C2024,'Smelter Look-up'!$J:$J,0))</f>
        <v>#N/A</v>
      </c>
      <c r="W2024" s="276"/>
      <c r="X2024" s="276">
        <f t="shared" ca="1" si="280"/>
        <v>0</v>
      </c>
      <c r="Y2024" s="276"/>
      <c r="Z2024" s="276"/>
      <c r="AB2024" s="278" t="str">
        <f t="shared" si="281"/>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79"/>
        <v/>
      </c>
      <c r="T2025" s="225" t="str">
        <f ca="1">IF(B2025="","",IF(ISERROR(MATCH($J2025,SorP!$B$1:$B$6230,0)),"",INDIRECT("'SorP'!$A$"&amp;MATCH($J2025,SorP!$B$1:$B$6230,0))))</f>
        <v/>
      </c>
      <c r="U2025" s="241"/>
      <c r="V2025" s="275" t="e">
        <f>IF(C2025="",NA(),MATCH($B2025&amp;$C2025,'Smelter Look-up'!$J:$J,0))</f>
        <v>#N/A</v>
      </c>
      <c r="W2025" s="276"/>
      <c r="X2025" s="276">
        <f t="shared" ca="1" si="280"/>
        <v>0</v>
      </c>
      <c r="Y2025" s="276"/>
      <c r="Z2025" s="276"/>
      <c r="AB2025" s="278" t="str">
        <f t="shared" si="281"/>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79"/>
        <v/>
      </c>
      <c r="T2026" s="225" t="str">
        <f ca="1">IF(B2026="","",IF(ISERROR(MATCH($J2026,SorP!$B$1:$B$6230,0)),"",INDIRECT("'SorP'!$A$"&amp;MATCH($J2026,SorP!$B$1:$B$6230,0))))</f>
        <v/>
      </c>
      <c r="U2026" s="241"/>
      <c r="V2026" s="275" t="e">
        <f>IF(C2026="",NA(),MATCH($B2026&amp;$C2026,'Smelter Look-up'!$J:$J,0))</f>
        <v>#N/A</v>
      </c>
      <c r="W2026" s="276"/>
      <c r="X2026" s="276">
        <f t="shared" ca="1" si="280"/>
        <v>0</v>
      </c>
      <c r="Y2026" s="276"/>
      <c r="Z2026" s="276"/>
      <c r="AB2026" s="278" t="str">
        <f t="shared" si="281"/>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79"/>
        <v/>
      </c>
      <c r="T2027" s="225" t="str">
        <f ca="1">IF(B2027="","",IF(ISERROR(MATCH($J2027,SorP!$B$1:$B$6230,0)),"",INDIRECT("'SorP'!$A$"&amp;MATCH($J2027,SorP!$B$1:$B$6230,0))))</f>
        <v/>
      </c>
      <c r="U2027" s="241"/>
      <c r="V2027" s="275" t="e">
        <f>IF(C2027="",NA(),MATCH($B2027&amp;$C2027,'Smelter Look-up'!$J:$J,0))</f>
        <v>#N/A</v>
      </c>
      <c r="W2027" s="276"/>
      <c r="X2027" s="276">
        <f t="shared" ca="1" si="280"/>
        <v>0</v>
      </c>
      <c r="Y2027" s="276"/>
      <c r="Z2027" s="276"/>
      <c r="AB2027" s="278" t="str">
        <f t="shared" si="281"/>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79"/>
        <v/>
      </c>
      <c r="T2028" s="225" t="str">
        <f ca="1">IF(B2028="","",IF(ISERROR(MATCH($J2028,SorP!$B$1:$B$6230,0)),"",INDIRECT("'SorP'!$A$"&amp;MATCH($J2028,SorP!$B$1:$B$6230,0))))</f>
        <v/>
      </c>
      <c r="U2028" s="241"/>
      <c r="V2028" s="275" t="e">
        <f>IF(C2028="",NA(),MATCH($B2028&amp;$C2028,'Smelter Look-up'!$J:$J,0))</f>
        <v>#N/A</v>
      </c>
      <c r="W2028" s="276"/>
      <c r="X2028" s="276">
        <f t="shared" ca="1" si="280"/>
        <v>0</v>
      </c>
      <c r="Y2028" s="276"/>
      <c r="Z2028" s="276"/>
      <c r="AB2028" s="278" t="str">
        <f t="shared" si="281"/>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79"/>
        <v/>
      </c>
      <c r="T2029" s="225" t="str">
        <f ca="1">IF(B2029="","",IF(ISERROR(MATCH($J2029,SorP!$B$1:$B$6230,0)),"",INDIRECT("'SorP'!$A$"&amp;MATCH($J2029,SorP!$B$1:$B$6230,0))))</f>
        <v/>
      </c>
      <c r="U2029" s="241"/>
      <c r="V2029" s="275" t="e">
        <f>IF(C2029="",NA(),MATCH($B2029&amp;$C2029,'Smelter Look-up'!$J:$J,0))</f>
        <v>#N/A</v>
      </c>
      <c r="W2029" s="276"/>
      <c r="X2029" s="276">
        <f t="shared" ca="1" si="280"/>
        <v>0</v>
      </c>
      <c r="Y2029" s="276"/>
      <c r="Z2029" s="276"/>
      <c r="AB2029" s="278" t="str">
        <f t="shared" si="281"/>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79"/>
        <v/>
      </c>
      <c r="T2030" s="225" t="str">
        <f ca="1">IF(B2030="","",IF(ISERROR(MATCH($J2030,SorP!$B$1:$B$6230,0)),"",INDIRECT("'SorP'!$A$"&amp;MATCH($J2030,SorP!$B$1:$B$6230,0))))</f>
        <v/>
      </c>
      <c r="U2030" s="241"/>
      <c r="V2030" s="275" t="e">
        <f>IF(C2030="",NA(),MATCH($B2030&amp;$C2030,'Smelter Look-up'!$J:$J,0))</f>
        <v>#N/A</v>
      </c>
      <c r="W2030" s="276"/>
      <c r="X2030" s="276">
        <f t="shared" ca="1" si="280"/>
        <v>0</v>
      </c>
      <c r="Y2030" s="276"/>
      <c r="Z2030" s="276"/>
      <c r="AB2030" s="278" t="str">
        <f t="shared" si="281"/>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79"/>
        <v/>
      </c>
      <c r="T2031" s="225" t="str">
        <f ca="1">IF(B2031="","",IF(ISERROR(MATCH($J2031,SorP!$B$1:$B$6230,0)),"",INDIRECT("'SorP'!$A$"&amp;MATCH($J2031,SorP!$B$1:$B$6230,0))))</f>
        <v/>
      </c>
      <c r="U2031" s="241"/>
      <c r="V2031" s="275" t="e">
        <f>IF(C2031="",NA(),MATCH($B2031&amp;$C2031,'Smelter Look-up'!$J:$J,0))</f>
        <v>#N/A</v>
      </c>
      <c r="W2031" s="276"/>
      <c r="X2031" s="276">
        <f t="shared" ca="1" si="280"/>
        <v>0</v>
      </c>
      <c r="Y2031" s="276"/>
      <c r="Z2031" s="276"/>
      <c r="AB2031" s="278" t="str">
        <f t="shared" si="281"/>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79"/>
        <v/>
      </c>
      <c r="T2032" s="225" t="str">
        <f ca="1">IF(B2032="","",IF(ISERROR(MATCH($J2032,SorP!$B$1:$B$6230,0)),"",INDIRECT("'SorP'!$A$"&amp;MATCH($J2032,SorP!$B$1:$B$6230,0))))</f>
        <v/>
      </c>
      <c r="U2032" s="241"/>
      <c r="V2032" s="275" t="e">
        <f>IF(C2032="",NA(),MATCH($B2032&amp;$C2032,'Smelter Look-up'!$J:$J,0))</f>
        <v>#N/A</v>
      </c>
      <c r="W2032" s="276"/>
      <c r="X2032" s="276">
        <f t="shared" ca="1" si="280"/>
        <v>0</v>
      </c>
      <c r="Y2032" s="276"/>
      <c r="Z2032" s="276"/>
      <c r="AB2032" s="278" t="str">
        <f t="shared" si="281"/>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79"/>
        <v/>
      </c>
      <c r="T2033" s="225" t="str">
        <f ca="1">IF(B2033="","",IF(ISERROR(MATCH($J2033,SorP!$B$1:$B$6230,0)),"",INDIRECT("'SorP'!$A$"&amp;MATCH($J2033,SorP!$B$1:$B$6230,0))))</f>
        <v/>
      </c>
      <c r="U2033" s="241"/>
      <c r="V2033" s="275" t="e">
        <f>IF(C2033="",NA(),MATCH($B2033&amp;$C2033,'Smelter Look-up'!$J:$J,0))</f>
        <v>#N/A</v>
      </c>
      <c r="W2033" s="276"/>
      <c r="X2033" s="276">
        <f t="shared" ca="1" si="280"/>
        <v>0</v>
      </c>
      <c r="Y2033" s="276"/>
      <c r="Z2033" s="276"/>
      <c r="AB2033" s="278" t="str">
        <f t="shared" si="281"/>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79"/>
        <v/>
      </c>
      <c r="T2034" s="225" t="str">
        <f ca="1">IF(B2034="","",IF(ISERROR(MATCH($J2034,SorP!$B$1:$B$6230,0)),"",INDIRECT("'SorP'!$A$"&amp;MATCH($J2034,SorP!$B$1:$B$6230,0))))</f>
        <v/>
      </c>
      <c r="U2034" s="241"/>
      <c r="V2034" s="275" t="e">
        <f>IF(C2034="",NA(),MATCH($B2034&amp;$C2034,'Smelter Look-up'!$J:$J,0))</f>
        <v>#N/A</v>
      </c>
      <c r="W2034" s="276"/>
      <c r="X2034" s="276">
        <f t="shared" ca="1" si="280"/>
        <v>0</v>
      </c>
      <c r="Y2034" s="276"/>
      <c r="Z2034" s="276"/>
      <c r="AB2034" s="278" t="str">
        <f t="shared" si="281"/>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79"/>
        <v/>
      </c>
      <c r="T2035" s="225" t="str">
        <f ca="1">IF(B2035="","",IF(ISERROR(MATCH($J2035,SorP!$B$1:$B$6230,0)),"",INDIRECT("'SorP'!$A$"&amp;MATCH($J2035,SorP!$B$1:$B$6230,0))))</f>
        <v/>
      </c>
      <c r="U2035" s="241"/>
      <c r="V2035" s="275" t="e">
        <f>IF(C2035="",NA(),MATCH($B2035&amp;$C2035,'Smelter Look-up'!$J:$J,0))</f>
        <v>#N/A</v>
      </c>
      <c r="W2035" s="276"/>
      <c r="X2035" s="276">
        <f t="shared" ca="1" si="280"/>
        <v>0</v>
      </c>
      <c r="Y2035" s="276"/>
      <c r="Z2035" s="276"/>
      <c r="AB2035" s="278" t="str">
        <f t="shared" si="281"/>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79"/>
        <v/>
      </c>
      <c r="T2036" s="225" t="str">
        <f ca="1">IF(B2036="","",IF(ISERROR(MATCH($J2036,SorP!$B$1:$B$6230,0)),"",INDIRECT("'SorP'!$A$"&amp;MATCH($J2036,SorP!$B$1:$B$6230,0))))</f>
        <v/>
      </c>
      <c r="U2036" s="241"/>
      <c r="V2036" s="275" t="e">
        <f>IF(C2036="",NA(),MATCH($B2036&amp;$C2036,'Smelter Look-up'!$J:$J,0))</f>
        <v>#N/A</v>
      </c>
      <c r="W2036" s="276"/>
      <c r="X2036" s="276">
        <f t="shared" ca="1" si="280"/>
        <v>0</v>
      </c>
      <c r="Y2036" s="276"/>
      <c r="Z2036" s="276"/>
      <c r="AB2036" s="278" t="str">
        <f t="shared" si="281"/>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79"/>
        <v/>
      </c>
      <c r="T2037" s="225" t="str">
        <f ca="1">IF(B2037="","",IF(ISERROR(MATCH($J2037,SorP!$B$1:$B$6230,0)),"",INDIRECT("'SorP'!$A$"&amp;MATCH($J2037,SorP!$B$1:$B$6230,0))))</f>
        <v/>
      </c>
      <c r="U2037" s="241"/>
      <c r="V2037" s="275" t="e">
        <f>IF(C2037="",NA(),MATCH($B2037&amp;$C2037,'Smelter Look-up'!$J:$J,0))</f>
        <v>#N/A</v>
      </c>
      <c r="W2037" s="276"/>
      <c r="X2037" s="276">
        <f t="shared" ca="1" si="280"/>
        <v>0</v>
      </c>
      <c r="Y2037" s="276"/>
      <c r="Z2037" s="276"/>
      <c r="AB2037" s="278" t="str">
        <f t="shared" si="281"/>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79"/>
        <v/>
      </c>
      <c r="T2038" s="225" t="str">
        <f ca="1">IF(B2038="","",IF(ISERROR(MATCH($J2038,SorP!$B$1:$B$6230,0)),"",INDIRECT("'SorP'!$A$"&amp;MATCH($J2038,SorP!$B$1:$B$6230,0))))</f>
        <v/>
      </c>
      <c r="U2038" s="241"/>
      <c r="V2038" s="275" t="e">
        <f>IF(C2038="",NA(),MATCH($B2038&amp;$C2038,'Smelter Look-up'!$J:$J,0))</f>
        <v>#N/A</v>
      </c>
      <c r="W2038" s="276"/>
      <c r="X2038" s="276">
        <f t="shared" ca="1" si="280"/>
        <v>0</v>
      </c>
      <c r="Y2038" s="276"/>
      <c r="Z2038" s="276"/>
      <c r="AB2038" s="278" t="str">
        <f t="shared" si="281"/>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79"/>
        <v/>
      </c>
      <c r="T2039" s="225" t="str">
        <f ca="1">IF(B2039="","",IF(ISERROR(MATCH($J2039,SorP!$B$1:$B$6230,0)),"",INDIRECT("'SorP'!$A$"&amp;MATCH($J2039,SorP!$B$1:$B$6230,0))))</f>
        <v/>
      </c>
      <c r="U2039" s="241"/>
      <c r="V2039" s="275" t="e">
        <f>IF(C2039="",NA(),MATCH($B2039&amp;$C2039,'Smelter Look-up'!$J:$J,0))</f>
        <v>#N/A</v>
      </c>
      <c r="W2039" s="276"/>
      <c r="X2039" s="276">
        <f t="shared" ca="1" si="280"/>
        <v>0</v>
      </c>
      <c r="Y2039" s="276"/>
      <c r="Z2039" s="276"/>
      <c r="AB2039" s="278" t="str">
        <f t="shared" si="281"/>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79"/>
        <v/>
      </c>
      <c r="T2040" s="225" t="str">
        <f ca="1">IF(B2040="","",IF(ISERROR(MATCH($J2040,SorP!$B$1:$B$6230,0)),"",INDIRECT("'SorP'!$A$"&amp;MATCH($J2040,SorP!$B$1:$B$6230,0))))</f>
        <v/>
      </c>
      <c r="U2040" s="241"/>
      <c r="V2040" s="275" t="e">
        <f>IF(C2040="",NA(),MATCH($B2040&amp;$C2040,'Smelter Look-up'!$J:$J,0))</f>
        <v>#N/A</v>
      </c>
      <c r="W2040" s="276"/>
      <c r="X2040" s="276">
        <f t="shared" ca="1" si="280"/>
        <v>0</v>
      </c>
      <c r="Y2040" s="276"/>
      <c r="Z2040" s="276"/>
      <c r="AB2040" s="278" t="str">
        <f t="shared" si="281"/>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79"/>
        <v/>
      </c>
      <c r="T2041" s="225" t="str">
        <f ca="1">IF(B2041="","",IF(ISERROR(MATCH($J2041,SorP!$B$1:$B$6230,0)),"",INDIRECT("'SorP'!$A$"&amp;MATCH($J2041,SorP!$B$1:$B$6230,0))))</f>
        <v/>
      </c>
      <c r="U2041" s="241"/>
      <c r="V2041" s="275" t="e">
        <f>IF(C2041="",NA(),MATCH($B2041&amp;$C2041,'Smelter Look-up'!$J:$J,0))</f>
        <v>#N/A</v>
      </c>
      <c r="W2041" s="276"/>
      <c r="X2041" s="276">
        <f t="shared" ca="1" si="280"/>
        <v>0</v>
      </c>
      <c r="Y2041" s="276"/>
      <c r="Z2041" s="276"/>
      <c r="AB2041" s="278" t="str">
        <f t="shared" si="281"/>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79"/>
        <v/>
      </c>
      <c r="T2042" s="225" t="str">
        <f ca="1">IF(B2042="","",IF(ISERROR(MATCH($J2042,SorP!$B$1:$B$6230,0)),"",INDIRECT("'SorP'!$A$"&amp;MATCH($J2042,SorP!$B$1:$B$6230,0))))</f>
        <v/>
      </c>
      <c r="U2042" s="241"/>
      <c r="V2042" s="275" t="e">
        <f>IF(C2042="",NA(),MATCH($B2042&amp;$C2042,'Smelter Look-up'!$J:$J,0))</f>
        <v>#N/A</v>
      </c>
      <c r="W2042" s="276"/>
      <c r="X2042" s="276">
        <f t="shared" ca="1" si="280"/>
        <v>0</v>
      </c>
      <c r="Y2042" s="276"/>
      <c r="Z2042" s="276"/>
      <c r="AB2042" s="278" t="str">
        <f t="shared" si="281"/>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2">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3">IF(AND(C2043="Smelter not listed",OR(LEN(D2043)=0,LEN(E2043)=0)),1,0)</f>
        <v>0</v>
      </c>
      <c r="Y2043" s="276"/>
      <c r="Z2043" s="276"/>
      <c r="AB2043" s="278" t="str">
        <f t="shared" ref="AB2043" si="284">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85">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86">IF(AND(C2044="Smelter not listed",OR(LEN(D2044)=0,LEN(E2044)=0)),1,0)</f>
        <v>0</v>
      </c>
      <c r="Y2044" s="276"/>
      <c r="Z2044" s="276"/>
      <c r="AB2044" s="278" t="str">
        <f t="shared" ref="AB2044:AB2075" si="287">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85"/>
        <v/>
      </c>
      <c r="T2045" s="225" t="str">
        <f ca="1">IF(B2045="","",IF(ISERROR(MATCH($J2045,SorP!$B$1:$B$6230,0)),"",INDIRECT("'SorP'!$A$"&amp;MATCH($J2045,SorP!$B$1:$B$6230,0))))</f>
        <v/>
      </c>
      <c r="U2045" s="241"/>
      <c r="V2045" s="275" t="e">
        <f>IF(C2045="",NA(),MATCH($B2045&amp;$C2045,'Smelter Look-up'!$J:$J,0))</f>
        <v>#N/A</v>
      </c>
      <c r="W2045" s="276"/>
      <c r="X2045" s="276">
        <f t="shared" ca="1" si="286"/>
        <v>0</v>
      </c>
      <c r="Y2045" s="276"/>
      <c r="Z2045" s="276"/>
      <c r="AB2045" s="278" t="str">
        <f t="shared" si="287"/>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85"/>
        <v/>
      </c>
      <c r="T2046" s="225" t="str">
        <f ca="1">IF(B2046="","",IF(ISERROR(MATCH($J2046,SorP!$B$1:$B$6230,0)),"",INDIRECT("'SorP'!$A$"&amp;MATCH($J2046,SorP!$B$1:$B$6230,0))))</f>
        <v/>
      </c>
      <c r="U2046" s="241"/>
      <c r="V2046" s="275" t="e">
        <f>IF(C2046="",NA(),MATCH($B2046&amp;$C2046,'Smelter Look-up'!$J:$J,0))</f>
        <v>#N/A</v>
      </c>
      <c r="W2046" s="276"/>
      <c r="X2046" s="276">
        <f t="shared" ca="1" si="286"/>
        <v>0</v>
      </c>
      <c r="Y2046" s="276"/>
      <c r="Z2046" s="276"/>
      <c r="AB2046" s="278" t="str">
        <f t="shared" si="287"/>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85"/>
        <v/>
      </c>
      <c r="T2047" s="225" t="str">
        <f ca="1">IF(B2047="","",IF(ISERROR(MATCH($J2047,SorP!$B$1:$B$6230,0)),"",INDIRECT("'SorP'!$A$"&amp;MATCH($J2047,SorP!$B$1:$B$6230,0))))</f>
        <v/>
      </c>
      <c r="U2047" s="241"/>
      <c r="V2047" s="275" t="e">
        <f>IF(C2047="",NA(),MATCH($B2047&amp;$C2047,'Smelter Look-up'!$J:$J,0))</f>
        <v>#N/A</v>
      </c>
      <c r="W2047" s="276"/>
      <c r="X2047" s="276">
        <f t="shared" ca="1" si="286"/>
        <v>0</v>
      </c>
      <c r="Y2047" s="276"/>
      <c r="Z2047" s="276"/>
      <c r="AB2047" s="278" t="str">
        <f t="shared" si="287"/>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85"/>
        <v/>
      </c>
      <c r="T2048" s="225" t="str">
        <f ca="1">IF(B2048="","",IF(ISERROR(MATCH($J2048,SorP!$B$1:$B$6230,0)),"",INDIRECT("'SorP'!$A$"&amp;MATCH($J2048,SorP!$B$1:$B$6230,0))))</f>
        <v/>
      </c>
      <c r="U2048" s="241"/>
      <c r="V2048" s="275" t="e">
        <f>IF(C2048="",NA(),MATCH($B2048&amp;$C2048,'Smelter Look-up'!$J:$J,0))</f>
        <v>#N/A</v>
      </c>
      <c r="W2048" s="276"/>
      <c r="X2048" s="276">
        <f t="shared" ca="1" si="286"/>
        <v>0</v>
      </c>
      <c r="Y2048" s="276"/>
      <c r="Z2048" s="276"/>
      <c r="AB2048" s="278" t="str">
        <f t="shared" si="287"/>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85"/>
        <v/>
      </c>
      <c r="T2049" s="225" t="str">
        <f ca="1">IF(B2049="","",IF(ISERROR(MATCH($J2049,SorP!$B$1:$B$6230,0)),"",INDIRECT("'SorP'!$A$"&amp;MATCH($J2049,SorP!$B$1:$B$6230,0))))</f>
        <v/>
      </c>
      <c r="U2049" s="241"/>
      <c r="V2049" s="275" t="e">
        <f>IF(C2049="",NA(),MATCH($B2049&amp;$C2049,'Smelter Look-up'!$J:$J,0))</f>
        <v>#N/A</v>
      </c>
      <c r="W2049" s="276"/>
      <c r="X2049" s="276">
        <f t="shared" ca="1" si="286"/>
        <v>0</v>
      </c>
      <c r="Y2049" s="276"/>
      <c r="Z2049" s="276"/>
      <c r="AB2049" s="278" t="str">
        <f t="shared" si="287"/>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85"/>
        <v/>
      </c>
      <c r="T2050" s="225" t="str">
        <f ca="1">IF(B2050="","",IF(ISERROR(MATCH($J2050,SorP!$B$1:$B$6230,0)),"",INDIRECT("'SorP'!$A$"&amp;MATCH($J2050,SorP!$B$1:$B$6230,0))))</f>
        <v/>
      </c>
      <c r="U2050" s="241"/>
      <c r="V2050" s="275" t="e">
        <f>IF(C2050="",NA(),MATCH($B2050&amp;$C2050,'Smelter Look-up'!$J:$J,0))</f>
        <v>#N/A</v>
      </c>
      <c r="W2050" s="276"/>
      <c r="X2050" s="276">
        <f t="shared" ca="1" si="286"/>
        <v>0</v>
      </c>
      <c r="Y2050" s="276"/>
      <c r="Z2050" s="276"/>
      <c r="AB2050" s="278" t="str">
        <f t="shared" si="287"/>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85"/>
        <v/>
      </c>
      <c r="T2051" s="225" t="str">
        <f ca="1">IF(B2051="","",IF(ISERROR(MATCH($J2051,SorP!$B$1:$B$6230,0)),"",INDIRECT("'SorP'!$A$"&amp;MATCH($J2051,SorP!$B$1:$B$6230,0))))</f>
        <v/>
      </c>
      <c r="U2051" s="241"/>
      <c r="V2051" s="275" t="e">
        <f>IF(C2051="",NA(),MATCH($B2051&amp;$C2051,'Smelter Look-up'!$J:$J,0))</f>
        <v>#N/A</v>
      </c>
      <c r="W2051" s="276"/>
      <c r="X2051" s="276">
        <f t="shared" ca="1" si="286"/>
        <v>0</v>
      </c>
      <c r="Y2051" s="276"/>
      <c r="Z2051" s="276"/>
      <c r="AB2051" s="278" t="str">
        <f t="shared" si="287"/>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85"/>
        <v/>
      </c>
      <c r="T2052" s="225" t="str">
        <f ca="1">IF(B2052="","",IF(ISERROR(MATCH($J2052,SorP!$B$1:$B$6230,0)),"",INDIRECT("'SorP'!$A$"&amp;MATCH($J2052,SorP!$B$1:$B$6230,0))))</f>
        <v/>
      </c>
      <c r="U2052" s="241"/>
      <c r="V2052" s="275" t="e">
        <f>IF(C2052="",NA(),MATCH($B2052&amp;$C2052,'Smelter Look-up'!$J:$J,0))</f>
        <v>#N/A</v>
      </c>
      <c r="W2052" s="276"/>
      <c r="X2052" s="276">
        <f t="shared" ca="1" si="286"/>
        <v>0</v>
      </c>
      <c r="Y2052" s="276"/>
      <c r="Z2052" s="276"/>
      <c r="AB2052" s="278" t="str">
        <f t="shared" si="287"/>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85"/>
        <v/>
      </c>
      <c r="T2053" s="225" t="str">
        <f ca="1">IF(B2053="","",IF(ISERROR(MATCH($J2053,SorP!$B$1:$B$6230,0)),"",INDIRECT("'SorP'!$A$"&amp;MATCH($J2053,SorP!$B$1:$B$6230,0))))</f>
        <v/>
      </c>
      <c r="U2053" s="241"/>
      <c r="V2053" s="275" t="e">
        <f>IF(C2053="",NA(),MATCH($B2053&amp;$C2053,'Smelter Look-up'!$J:$J,0))</f>
        <v>#N/A</v>
      </c>
      <c r="W2053" s="276"/>
      <c r="X2053" s="276">
        <f t="shared" ca="1" si="286"/>
        <v>0</v>
      </c>
      <c r="Y2053" s="276"/>
      <c r="Z2053" s="276"/>
      <c r="AB2053" s="278" t="str">
        <f t="shared" si="287"/>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85"/>
        <v/>
      </c>
      <c r="T2054" s="225" t="str">
        <f ca="1">IF(B2054="","",IF(ISERROR(MATCH($J2054,SorP!$B$1:$B$6230,0)),"",INDIRECT("'SorP'!$A$"&amp;MATCH($J2054,SorP!$B$1:$B$6230,0))))</f>
        <v/>
      </c>
      <c r="U2054" s="241"/>
      <c r="V2054" s="275" t="e">
        <f>IF(C2054="",NA(),MATCH($B2054&amp;$C2054,'Smelter Look-up'!$J:$J,0))</f>
        <v>#N/A</v>
      </c>
      <c r="W2054" s="276"/>
      <c r="X2054" s="276">
        <f t="shared" ca="1" si="286"/>
        <v>0</v>
      </c>
      <c r="Y2054" s="276"/>
      <c r="Z2054" s="276"/>
      <c r="AB2054" s="278" t="str">
        <f t="shared" si="287"/>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85"/>
        <v/>
      </c>
      <c r="T2055" s="225" t="str">
        <f ca="1">IF(B2055="","",IF(ISERROR(MATCH($J2055,SorP!$B$1:$B$6230,0)),"",INDIRECT("'SorP'!$A$"&amp;MATCH($J2055,SorP!$B$1:$B$6230,0))))</f>
        <v/>
      </c>
      <c r="U2055" s="241"/>
      <c r="V2055" s="275" t="e">
        <f>IF(C2055="",NA(),MATCH($B2055&amp;$C2055,'Smelter Look-up'!$J:$J,0))</f>
        <v>#N/A</v>
      </c>
      <c r="W2055" s="276"/>
      <c r="X2055" s="276">
        <f t="shared" ca="1" si="286"/>
        <v>0</v>
      </c>
      <c r="Y2055" s="276"/>
      <c r="Z2055" s="276"/>
      <c r="AB2055" s="278" t="str">
        <f t="shared" si="287"/>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85"/>
        <v/>
      </c>
      <c r="T2056" s="225" t="str">
        <f ca="1">IF(B2056="","",IF(ISERROR(MATCH($J2056,SorP!$B$1:$B$6230,0)),"",INDIRECT("'SorP'!$A$"&amp;MATCH($J2056,SorP!$B$1:$B$6230,0))))</f>
        <v/>
      </c>
      <c r="U2056" s="241"/>
      <c r="V2056" s="275" t="e">
        <f>IF(C2056="",NA(),MATCH($B2056&amp;$C2056,'Smelter Look-up'!$J:$J,0))</f>
        <v>#N/A</v>
      </c>
      <c r="W2056" s="276"/>
      <c r="X2056" s="276">
        <f t="shared" ca="1" si="286"/>
        <v>0</v>
      </c>
      <c r="Y2056" s="276"/>
      <c r="Z2056" s="276"/>
      <c r="AB2056" s="278" t="str">
        <f t="shared" si="287"/>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85"/>
        <v/>
      </c>
      <c r="T2057" s="225" t="str">
        <f ca="1">IF(B2057="","",IF(ISERROR(MATCH($J2057,SorP!$B$1:$B$6230,0)),"",INDIRECT("'SorP'!$A$"&amp;MATCH($J2057,SorP!$B$1:$B$6230,0))))</f>
        <v/>
      </c>
      <c r="U2057" s="241"/>
      <c r="V2057" s="275" t="e">
        <f>IF(C2057="",NA(),MATCH($B2057&amp;$C2057,'Smelter Look-up'!$J:$J,0))</f>
        <v>#N/A</v>
      </c>
      <c r="W2057" s="276"/>
      <c r="X2057" s="276">
        <f t="shared" ca="1" si="286"/>
        <v>0</v>
      </c>
      <c r="Y2057" s="276"/>
      <c r="Z2057" s="276"/>
      <c r="AB2057" s="278" t="str">
        <f t="shared" si="287"/>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85"/>
        <v/>
      </c>
      <c r="T2058" s="225" t="str">
        <f ca="1">IF(B2058="","",IF(ISERROR(MATCH($J2058,SorP!$B$1:$B$6230,0)),"",INDIRECT("'SorP'!$A$"&amp;MATCH($J2058,SorP!$B$1:$B$6230,0))))</f>
        <v/>
      </c>
      <c r="U2058" s="241"/>
      <c r="V2058" s="275" t="e">
        <f>IF(C2058="",NA(),MATCH($B2058&amp;$C2058,'Smelter Look-up'!$J:$J,0))</f>
        <v>#N/A</v>
      </c>
      <c r="W2058" s="276"/>
      <c r="X2058" s="276">
        <f t="shared" ca="1" si="286"/>
        <v>0</v>
      </c>
      <c r="Y2058" s="276"/>
      <c r="Z2058" s="276"/>
      <c r="AB2058" s="278" t="str">
        <f t="shared" si="287"/>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85"/>
        <v/>
      </c>
      <c r="T2059" s="225" t="str">
        <f ca="1">IF(B2059="","",IF(ISERROR(MATCH($J2059,SorP!$B$1:$B$6230,0)),"",INDIRECT("'SorP'!$A$"&amp;MATCH($J2059,SorP!$B$1:$B$6230,0))))</f>
        <v/>
      </c>
      <c r="U2059" s="241"/>
      <c r="V2059" s="275" t="e">
        <f>IF(C2059="",NA(),MATCH($B2059&amp;$C2059,'Smelter Look-up'!$J:$J,0))</f>
        <v>#N/A</v>
      </c>
      <c r="W2059" s="276"/>
      <c r="X2059" s="276">
        <f t="shared" ca="1" si="286"/>
        <v>0</v>
      </c>
      <c r="Y2059" s="276"/>
      <c r="Z2059" s="276"/>
      <c r="AB2059" s="278" t="str">
        <f t="shared" si="287"/>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85"/>
        <v/>
      </c>
      <c r="T2060" s="225" t="str">
        <f ca="1">IF(B2060="","",IF(ISERROR(MATCH($J2060,SorP!$B$1:$B$6230,0)),"",INDIRECT("'SorP'!$A$"&amp;MATCH($J2060,SorP!$B$1:$B$6230,0))))</f>
        <v/>
      </c>
      <c r="U2060" s="241"/>
      <c r="V2060" s="275" t="e">
        <f>IF(C2060="",NA(),MATCH($B2060&amp;$C2060,'Smelter Look-up'!$J:$J,0))</f>
        <v>#N/A</v>
      </c>
      <c r="W2060" s="276"/>
      <c r="X2060" s="276">
        <f t="shared" ca="1" si="286"/>
        <v>0</v>
      </c>
      <c r="Y2060" s="276"/>
      <c r="Z2060" s="276"/>
      <c r="AB2060" s="278" t="str">
        <f t="shared" si="287"/>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85"/>
        <v/>
      </c>
      <c r="T2061" s="225" t="str">
        <f ca="1">IF(B2061="","",IF(ISERROR(MATCH($J2061,SorP!$B$1:$B$6230,0)),"",INDIRECT("'SorP'!$A$"&amp;MATCH($J2061,SorP!$B$1:$B$6230,0))))</f>
        <v/>
      </c>
      <c r="U2061" s="241"/>
      <c r="V2061" s="275" t="e">
        <f>IF(C2061="",NA(),MATCH($B2061&amp;$C2061,'Smelter Look-up'!$J:$J,0))</f>
        <v>#N/A</v>
      </c>
      <c r="W2061" s="276"/>
      <c r="X2061" s="276">
        <f t="shared" ca="1" si="286"/>
        <v>0</v>
      </c>
      <c r="Y2061" s="276"/>
      <c r="Z2061" s="276"/>
      <c r="AB2061" s="278" t="str">
        <f t="shared" si="287"/>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85"/>
        <v/>
      </c>
      <c r="T2062" s="225" t="str">
        <f ca="1">IF(B2062="","",IF(ISERROR(MATCH($J2062,SorP!$B$1:$B$6230,0)),"",INDIRECT("'SorP'!$A$"&amp;MATCH($J2062,SorP!$B$1:$B$6230,0))))</f>
        <v/>
      </c>
      <c r="U2062" s="241"/>
      <c r="V2062" s="275" t="e">
        <f>IF(C2062="",NA(),MATCH($B2062&amp;$C2062,'Smelter Look-up'!$J:$J,0))</f>
        <v>#N/A</v>
      </c>
      <c r="W2062" s="276"/>
      <c r="X2062" s="276">
        <f t="shared" ca="1" si="286"/>
        <v>0</v>
      </c>
      <c r="Y2062" s="276"/>
      <c r="Z2062" s="276"/>
      <c r="AB2062" s="278" t="str">
        <f t="shared" si="287"/>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85"/>
        <v/>
      </c>
      <c r="T2063" s="225" t="str">
        <f ca="1">IF(B2063="","",IF(ISERROR(MATCH($J2063,SorP!$B$1:$B$6230,0)),"",INDIRECT("'SorP'!$A$"&amp;MATCH($J2063,SorP!$B$1:$B$6230,0))))</f>
        <v/>
      </c>
      <c r="U2063" s="241"/>
      <c r="V2063" s="275" t="e">
        <f>IF(C2063="",NA(),MATCH($B2063&amp;$C2063,'Smelter Look-up'!$J:$J,0))</f>
        <v>#N/A</v>
      </c>
      <c r="W2063" s="276"/>
      <c r="X2063" s="276">
        <f t="shared" ca="1" si="286"/>
        <v>0</v>
      </c>
      <c r="Y2063" s="276"/>
      <c r="Z2063" s="276"/>
      <c r="AB2063" s="278" t="str">
        <f t="shared" si="287"/>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85"/>
        <v/>
      </c>
      <c r="T2064" s="225" t="str">
        <f ca="1">IF(B2064="","",IF(ISERROR(MATCH($J2064,SorP!$B$1:$B$6230,0)),"",INDIRECT("'SorP'!$A$"&amp;MATCH($J2064,SorP!$B$1:$B$6230,0))))</f>
        <v/>
      </c>
      <c r="U2064" s="241"/>
      <c r="V2064" s="275" t="e">
        <f>IF(C2064="",NA(),MATCH($B2064&amp;$C2064,'Smelter Look-up'!$J:$J,0))</f>
        <v>#N/A</v>
      </c>
      <c r="W2064" s="276"/>
      <c r="X2064" s="276">
        <f t="shared" ca="1" si="286"/>
        <v>0</v>
      </c>
      <c r="Y2064" s="276"/>
      <c r="Z2064" s="276"/>
      <c r="AB2064" s="278" t="str">
        <f t="shared" si="287"/>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85"/>
        <v/>
      </c>
      <c r="T2065" s="225" t="str">
        <f ca="1">IF(B2065="","",IF(ISERROR(MATCH($J2065,SorP!$B$1:$B$6230,0)),"",INDIRECT("'SorP'!$A$"&amp;MATCH($J2065,SorP!$B$1:$B$6230,0))))</f>
        <v/>
      </c>
      <c r="U2065" s="241"/>
      <c r="V2065" s="275" t="e">
        <f>IF(C2065="",NA(),MATCH($B2065&amp;$C2065,'Smelter Look-up'!$J:$J,0))</f>
        <v>#N/A</v>
      </c>
      <c r="W2065" s="276"/>
      <c r="X2065" s="276">
        <f t="shared" ca="1" si="286"/>
        <v>0</v>
      </c>
      <c r="Y2065" s="276"/>
      <c r="Z2065" s="276"/>
      <c r="AB2065" s="278" t="str">
        <f t="shared" si="287"/>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85"/>
        <v/>
      </c>
      <c r="T2066" s="225" t="str">
        <f ca="1">IF(B2066="","",IF(ISERROR(MATCH($J2066,SorP!$B$1:$B$6230,0)),"",INDIRECT("'SorP'!$A$"&amp;MATCH($J2066,SorP!$B$1:$B$6230,0))))</f>
        <v/>
      </c>
      <c r="U2066" s="241"/>
      <c r="V2066" s="275" t="e">
        <f>IF(C2066="",NA(),MATCH($B2066&amp;$C2066,'Smelter Look-up'!$J:$J,0))</f>
        <v>#N/A</v>
      </c>
      <c r="W2066" s="276"/>
      <c r="X2066" s="276">
        <f t="shared" ca="1" si="286"/>
        <v>0</v>
      </c>
      <c r="Y2066" s="276"/>
      <c r="Z2066" s="276"/>
      <c r="AB2066" s="278" t="str">
        <f t="shared" si="287"/>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85"/>
        <v/>
      </c>
      <c r="T2067" s="225" t="str">
        <f ca="1">IF(B2067="","",IF(ISERROR(MATCH($J2067,SorP!$B$1:$B$6230,0)),"",INDIRECT("'SorP'!$A$"&amp;MATCH($J2067,SorP!$B$1:$B$6230,0))))</f>
        <v/>
      </c>
      <c r="U2067" s="241"/>
      <c r="V2067" s="275" t="e">
        <f>IF(C2067="",NA(),MATCH($B2067&amp;$C2067,'Smelter Look-up'!$J:$J,0))</f>
        <v>#N/A</v>
      </c>
      <c r="W2067" s="276"/>
      <c r="X2067" s="276">
        <f t="shared" ca="1" si="286"/>
        <v>0</v>
      </c>
      <c r="Y2067" s="276"/>
      <c r="Z2067" s="276"/>
      <c r="AB2067" s="278" t="str">
        <f t="shared" si="287"/>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85"/>
        <v/>
      </c>
      <c r="T2068" s="225" t="str">
        <f ca="1">IF(B2068="","",IF(ISERROR(MATCH($J2068,SorP!$B$1:$B$6230,0)),"",INDIRECT("'SorP'!$A$"&amp;MATCH($J2068,SorP!$B$1:$B$6230,0))))</f>
        <v/>
      </c>
      <c r="U2068" s="241"/>
      <c r="V2068" s="275" t="e">
        <f>IF(C2068="",NA(),MATCH($B2068&amp;$C2068,'Smelter Look-up'!$J:$J,0))</f>
        <v>#N/A</v>
      </c>
      <c r="W2068" s="276"/>
      <c r="X2068" s="276">
        <f t="shared" ca="1" si="286"/>
        <v>0</v>
      </c>
      <c r="Y2068" s="276"/>
      <c r="Z2068" s="276"/>
      <c r="AB2068" s="278" t="str">
        <f t="shared" si="287"/>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85"/>
        <v/>
      </c>
      <c r="T2069" s="225" t="str">
        <f ca="1">IF(B2069="","",IF(ISERROR(MATCH($J2069,SorP!$B$1:$B$6230,0)),"",INDIRECT("'SorP'!$A$"&amp;MATCH($J2069,SorP!$B$1:$B$6230,0))))</f>
        <v/>
      </c>
      <c r="U2069" s="241"/>
      <c r="V2069" s="275" t="e">
        <f>IF(C2069="",NA(),MATCH($B2069&amp;$C2069,'Smelter Look-up'!$J:$J,0))</f>
        <v>#N/A</v>
      </c>
      <c r="W2069" s="276"/>
      <c r="X2069" s="276">
        <f t="shared" ca="1" si="286"/>
        <v>0</v>
      </c>
      <c r="Y2069" s="276"/>
      <c r="Z2069" s="276"/>
      <c r="AB2069" s="278" t="str">
        <f t="shared" si="287"/>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85"/>
        <v/>
      </c>
      <c r="T2070" s="225" t="str">
        <f ca="1">IF(B2070="","",IF(ISERROR(MATCH($J2070,SorP!$B$1:$B$6230,0)),"",INDIRECT("'SorP'!$A$"&amp;MATCH($J2070,SorP!$B$1:$B$6230,0))))</f>
        <v/>
      </c>
      <c r="U2070" s="241"/>
      <c r="V2070" s="275" t="e">
        <f>IF(C2070="",NA(),MATCH($B2070&amp;$C2070,'Smelter Look-up'!$J:$J,0))</f>
        <v>#N/A</v>
      </c>
      <c r="W2070" s="276"/>
      <c r="X2070" s="276">
        <f t="shared" ca="1" si="286"/>
        <v>0</v>
      </c>
      <c r="Y2070" s="276"/>
      <c r="Z2070" s="276"/>
      <c r="AB2070" s="278" t="str">
        <f t="shared" si="287"/>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85"/>
        <v/>
      </c>
      <c r="T2071" s="225" t="str">
        <f ca="1">IF(B2071="","",IF(ISERROR(MATCH($J2071,SorP!$B$1:$B$6230,0)),"",INDIRECT("'SorP'!$A$"&amp;MATCH($J2071,SorP!$B$1:$B$6230,0))))</f>
        <v/>
      </c>
      <c r="U2071" s="241"/>
      <c r="V2071" s="275" t="e">
        <f>IF(C2071="",NA(),MATCH($B2071&amp;$C2071,'Smelter Look-up'!$J:$J,0))</f>
        <v>#N/A</v>
      </c>
      <c r="W2071" s="276"/>
      <c r="X2071" s="276">
        <f t="shared" ca="1" si="286"/>
        <v>0</v>
      </c>
      <c r="Y2071" s="276"/>
      <c r="Z2071" s="276"/>
      <c r="AB2071" s="278" t="str">
        <f t="shared" si="287"/>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85"/>
        <v/>
      </c>
      <c r="T2072" s="225" t="str">
        <f ca="1">IF(B2072="","",IF(ISERROR(MATCH($J2072,SorP!$B$1:$B$6230,0)),"",INDIRECT("'SorP'!$A$"&amp;MATCH($J2072,SorP!$B$1:$B$6230,0))))</f>
        <v/>
      </c>
      <c r="U2072" s="241"/>
      <c r="V2072" s="275" t="e">
        <f>IF(C2072="",NA(),MATCH($B2072&amp;$C2072,'Smelter Look-up'!$J:$J,0))</f>
        <v>#N/A</v>
      </c>
      <c r="W2072" s="276"/>
      <c r="X2072" s="276">
        <f t="shared" ca="1" si="286"/>
        <v>0</v>
      </c>
      <c r="Y2072" s="276"/>
      <c r="Z2072" s="276"/>
      <c r="AB2072" s="278" t="str">
        <f t="shared" si="287"/>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85"/>
        <v/>
      </c>
      <c r="T2073" s="225" t="str">
        <f ca="1">IF(B2073="","",IF(ISERROR(MATCH($J2073,SorP!$B$1:$B$6230,0)),"",INDIRECT("'SorP'!$A$"&amp;MATCH($J2073,SorP!$B$1:$B$6230,0))))</f>
        <v/>
      </c>
      <c r="U2073" s="241"/>
      <c r="V2073" s="275" t="e">
        <f>IF(C2073="",NA(),MATCH($B2073&amp;$C2073,'Smelter Look-up'!$J:$J,0))</f>
        <v>#N/A</v>
      </c>
      <c r="W2073" s="276"/>
      <c r="X2073" s="276">
        <f t="shared" ca="1" si="286"/>
        <v>0</v>
      </c>
      <c r="Y2073" s="276"/>
      <c r="Z2073" s="276"/>
      <c r="AB2073" s="278" t="str">
        <f t="shared" si="287"/>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85"/>
        <v/>
      </c>
      <c r="T2074" s="225" t="str">
        <f ca="1">IF(B2074="","",IF(ISERROR(MATCH($J2074,SorP!$B$1:$B$6230,0)),"",INDIRECT("'SorP'!$A$"&amp;MATCH($J2074,SorP!$B$1:$B$6230,0))))</f>
        <v/>
      </c>
      <c r="U2074" s="241"/>
      <c r="V2074" s="275" t="e">
        <f>IF(C2074="",NA(),MATCH($B2074&amp;$C2074,'Smelter Look-up'!$J:$J,0))</f>
        <v>#N/A</v>
      </c>
      <c r="W2074" s="276"/>
      <c r="X2074" s="276">
        <f t="shared" ca="1" si="286"/>
        <v>0</v>
      </c>
      <c r="Y2074" s="276"/>
      <c r="Z2074" s="276"/>
      <c r="AB2074" s="278" t="str">
        <f t="shared" si="287"/>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85"/>
        <v/>
      </c>
      <c r="T2075" s="225" t="str">
        <f ca="1">IF(B2075="","",IF(ISERROR(MATCH($J2075,SorP!$B$1:$B$6230,0)),"",INDIRECT("'SorP'!$A$"&amp;MATCH($J2075,SorP!$B$1:$B$6230,0))))</f>
        <v/>
      </c>
      <c r="U2075" s="241"/>
      <c r="V2075" s="275" t="e">
        <f>IF(C2075="",NA(),MATCH($B2075&amp;$C2075,'Smelter Look-up'!$J:$J,0))</f>
        <v>#N/A</v>
      </c>
      <c r="W2075" s="276"/>
      <c r="X2075" s="276">
        <f t="shared" ca="1" si="286"/>
        <v>0</v>
      </c>
      <c r="Y2075" s="276"/>
      <c r="Z2075" s="276"/>
      <c r="AB2075" s="278" t="str">
        <f t="shared" si="287"/>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88">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89">IF(AND(C2076="Smelter not listed",OR(LEN(D2076)=0,LEN(E2076)=0)),1,0)</f>
        <v>0</v>
      </c>
      <c r="Y2076" s="276"/>
      <c r="Z2076" s="276"/>
      <c r="AB2076" s="278" t="str">
        <f t="shared" ref="AB2076:AB2106" si="290">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88"/>
        <v/>
      </c>
      <c r="T2077" s="225" t="str">
        <f ca="1">IF(B2077="","",IF(ISERROR(MATCH($J2077,SorP!$B$1:$B$6230,0)),"",INDIRECT("'SorP'!$A$"&amp;MATCH($J2077,SorP!$B$1:$B$6230,0))))</f>
        <v/>
      </c>
      <c r="U2077" s="241"/>
      <c r="V2077" s="275" t="e">
        <f>IF(C2077="",NA(),MATCH($B2077&amp;$C2077,'Smelter Look-up'!$J:$J,0))</f>
        <v>#N/A</v>
      </c>
      <c r="W2077" s="276"/>
      <c r="X2077" s="276">
        <f t="shared" ca="1" si="289"/>
        <v>0</v>
      </c>
      <c r="Y2077" s="276"/>
      <c r="Z2077" s="276"/>
      <c r="AB2077" s="278" t="str">
        <f t="shared" si="290"/>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88"/>
        <v/>
      </c>
      <c r="T2078" s="225" t="str">
        <f ca="1">IF(B2078="","",IF(ISERROR(MATCH($J2078,SorP!$B$1:$B$6230,0)),"",INDIRECT("'SorP'!$A$"&amp;MATCH($J2078,SorP!$B$1:$B$6230,0))))</f>
        <v/>
      </c>
      <c r="U2078" s="241"/>
      <c r="V2078" s="275" t="e">
        <f>IF(C2078="",NA(),MATCH($B2078&amp;$C2078,'Smelter Look-up'!$J:$J,0))</f>
        <v>#N/A</v>
      </c>
      <c r="W2078" s="276"/>
      <c r="X2078" s="276">
        <f t="shared" ca="1" si="289"/>
        <v>0</v>
      </c>
      <c r="Y2078" s="276"/>
      <c r="Z2078" s="276"/>
      <c r="AB2078" s="278" t="str">
        <f t="shared" si="290"/>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88"/>
        <v/>
      </c>
      <c r="T2079" s="225" t="str">
        <f ca="1">IF(B2079="","",IF(ISERROR(MATCH($J2079,SorP!$B$1:$B$6230,0)),"",INDIRECT("'SorP'!$A$"&amp;MATCH($J2079,SorP!$B$1:$B$6230,0))))</f>
        <v/>
      </c>
      <c r="U2079" s="241"/>
      <c r="V2079" s="275" t="e">
        <f>IF(C2079="",NA(),MATCH($B2079&amp;$C2079,'Smelter Look-up'!$J:$J,0))</f>
        <v>#N/A</v>
      </c>
      <c r="W2079" s="276"/>
      <c r="X2079" s="276">
        <f t="shared" ca="1" si="289"/>
        <v>0</v>
      </c>
      <c r="Y2079" s="276"/>
      <c r="Z2079" s="276"/>
      <c r="AB2079" s="278" t="str">
        <f t="shared" si="290"/>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88"/>
        <v/>
      </c>
      <c r="T2080" s="225" t="str">
        <f ca="1">IF(B2080="","",IF(ISERROR(MATCH($J2080,SorP!$B$1:$B$6230,0)),"",INDIRECT("'SorP'!$A$"&amp;MATCH($J2080,SorP!$B$1:$B$6230,0))))</f>
        <v/>
      </c>
      <c r="U2080" s="241"/>
      <c r="V2080" s="275" t="e">
        <f>IF(C2080="",NA(),MATCH($B2080&amp;$C2080,'Smelter Look-up'!$J:$J,0))</f>
        <v>#N/A</v>
      </c>
      <c r="W2080" s="276"/>
      <c r="X2080" s="276">
        <f t="shared" ca="1" si="289"/>
        <v>0</v>
      </c>
      <c r="Y2080" s="276"/>
      <c r="Z2080" s="276"/>
      <c r="AB2080" s="278" t="str">
        <f t="shared" si="290"/>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88"/>
        <v/>
      </c>
      <c r="T2081" s="225" t="str">
        <f ca="1">IF(B2081="","",IF(ISERROR(MATCH($J2081,SorP!$B$1:$B$6230,0)),"",INDIRECT("'SorP'!$A$"&amp;MATCH($J2081,SorP!$B$1:$B$6230,0))))</f>
        <v/>
      </c>
      <c r="U2081" s="241"/>
      <c r="V2081" s="275" t="e">
        <f>IF(C2081="",NA(),MATCH($B2081&amp;$C2081,'Smelter Look-up'!$J:$J,0))</f>
        <v>#N/A</v>
      </c>
      <c r="W2081" s="276"/>
      <c r="X2081" s="276">
        <f t="shared" ca="1" si="289"/>
        <v>0</v>
      </c>
      <c r="Y2081" s="276"/>
      <c r="Z2081" s="276"/>
      <c r="AB2081" s="278" t="str">
        <f t="shared" si="290"/>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88"/>
        <v/>
      </c>
      <c r="T2082" s="225" t="str">
        <f ca="1">IF(B2082="","",IF(ISERROR(MATCH($J2082,SorP!$B$1:$B$6230,0)),"",INDIRECT("'SorP'!$A$"&amp;MATCH($J2082,SorP!$B$1:$B$6230,0))))</f>
        <v/>
      </c>
      <c r="U2082" s="241"/>
      <c r="V2082" s="275" t="e">
        <f>IF(C2082="",NA(),MATCH($B2082&amp;$C2082,'Smelter Look-up'!$J:$J,0))</f>
        <v>#N/A</v>
      </c>
      <c r="W2082" s="276"/>
      <c r="X2082" s="276">
        <f t="shared" ca="1" si="289"/>
        <v>0</v>
      </c>
      <c r="Y2082" s="276"/>
      <c r="Z2082" s="276"/>
      <c r="AB2082" s="278" t="str">
        <f t="shared" si="290"/>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88"/>
        <v/>
      </c>
      <c r="T2083" s="225" t="str">
        <f ca="1">IF(B2083="","",IF(ISERROR(MATCH($J2083,SorP!$B$1:$B$6230,0)),"",INDIRECT("'SorP'!$A$"&amp;MATCH($J2083,SorP!$B$1:$B$6230,0))))</f>
        <v/>
      </c>
      <c r="U2083" s="241"/>
      <c r="V2083" s="275" t="e">
        <f>IF(C2083="",NA(),MATCH($B2083&amp;$C2083,'Smelter Look-up'!$J:$J,0))</f>
        <v>#N/A</v>
      </c>
      <c r="W2083" s="276"/>
      <c r="X2083" s="276">
        <f t="shared" ca="1" si="289"/>
        <v>0</v>
      </c>
      <c r="Y2083" s="276"/>
      <c r="Z2083" s="276"/>
      <c r="AB2083" s="278" t="str">
        <f t="shared" si="290"/>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88"/>
        <v/>
      </c>
      <c r="T2084" s="225" t="str">
        <f ca="1">IF(B2084="","",IF(ISERROR(MATCH($J2084,SorP!$B$1:$B$6230,0)),"",INDIRECT("'SorP'!$A$"&amp;MATCH($J2084,SorP!$B$1:$B$6230,0))))</f>
        <v/>
      </c>
      <c r="U2084" s="241"/>
      <c r="V2084" s="275" t="e">
        <f>IF(C2084="",NA(),MATCH($B2084&amp;$C2084,'Smelter Look-up'!$J:$J,0))</f>
        <v>#N/A</v>
      </c>
      <c r="W2084" s="276"/>
      <c r="X2084" s="276">
        <f t="shared" ca="1" si="289"/>
        <v>0</v>
      </c>
      <c r="Y2084" s="276"/>
      <c r="Z2084" s="276"/>
      <c r="AB2084" s="278" t="str">
        <f t="shared" si="290"/>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88"/>
        <v/>
      </c>
      <c r="T2085" s="225" t="str">
        <f ca="1">IF(B2085="","",IF(ISERROR(MATCH($J2085,SorP!$B$1:$B$6230,0)),"",INDIRECT("'SorP'!$A$"&amp;MATCH($J2085,SorP!$B$1:$B$6230,0))))</f>
        <v/>
      </c>
      <c r="U2085" s="241"/>
      <c r="V2085" s="275" t="e">
        <f>IF(C2085="",NA(),MATCH($B2085&amp;$C2085,'Smelter Look-up'!$J:$J,0))</f>
        <v>#N/A</v>
      </c>
      <c r="W2085" s="276"/>
      <c r="X2085" s="276">
        <f t="shared" ca="1" si="289"/>
        <v>0</v>
      </c>
      <c r="Y2085" s="276"/>
      <c r="Z2085" s="276"/>
      <c r="AB2085" s="278" t="str">
        <f t="shared" si="290"/>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88"/>
        <v/>
      </c>
      <c r="T2086" s="225" t="str">
        <f ca="1">IF(B2086="","",IF(ISERROR(MATCH($J2086,SorP!$B$1:$B$6230,0)),"",INDIRECT("'SorP'!$A$"&amp;MATCH($J2086,SorP!$B$1:$B$6230,0))))</f>
        <v/>
      </c>
      <c r="U2086" s="241"/>
      <c r="V2086" s="275" t="e">
        <f>IF(C2086="",NA(),MATCH($B2086&amp;$C2086,'Smelter Look-up'!$J:$J,0))</f>
        <v>#N/A</v>
      </c>
      <c r="W2086" s="276"/>
      <c r="X2086" s="276">
        <f t="shared" ca="1" si="289"/>
        <v>0</v>
      </c>
      <c r="Y2086" s="276"/>
      <c r="Z2086" s="276"/>
      <c r="AB2086" s="278" t="str">
        <f t="shared" si="290"/>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88"/>
        <v/>
      </c>
      <c r="T2087" s="225" t="str">
        <f ca="1">IF(B2087="","",IF(ISERROR(MATCH($J2087,SorP!$B$1:$B$6230,0)),"",INDIRECT("'SorP'!$A$"&amp;MATCH($J2087,SorP!$B$1:$B$6230,0))))</f>
        <v/>
      </c>
      <c r="U2087" s="241"/>
      <c r="V2087" s="275" t="e">
        <f>IF(C2087="",NA(),MATCH($B2087&amp;$C2087,'Smelter Look-up'!$J:$J,0))</f>
        <v>#N/A</v>
      </c>
      <c r="W2087" s="276"/>
      <c r="X2087" s="276">
        <f t="shared" ca="1" si="289"/>
        <v>0</v>
      </c>
      <c r="Y2087" s="276"/>
      <c r="Z2087" s="276"/>
      <c r="AB2087" s="278" t="str">
        <f t="shared" si="290"/>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88"/>
        <v/>
      </c>
      <c r="T2088" s="225" t="str">
        <f ca="1">IF(B2088="","",IF(ISERROR(MATCH($J2088,SorP!$B$1:$B$6230,0)),"",INDIRECT("'SorP'!$A$"&amp;MATCH($J2088,SorP!$B$1:$B$6230,0))))</f>
        <v/>
      </c>
      <c r="U2088" s="241"/>
      <c r="V2088" s="275" t="e">
        <f>IF(C2088="",NA(),MATCH($B2088&amp;$C2088,'Smelter Look-up'!$J:$J,0))</f>
        <v>#N/A</v>
      </c>
      <c r="W2088" s="276"/>
      <c r="X2088" s="276">
        <f t="shared" ca="1" si="289"/>
        <v>0</v>
      </c>
      <c r="Y2088" s="276"/>
      <c r="Z2088" s="276"/>
      <c r="AB2088" s="278" t="str">
        <f t="shared" si="290"/>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88"/>
        <v/>
      </c>
      <c r="T2089" s="225" t="str">
        <f ca="1">IF(B2089="","",IF(ISERROR(MATCH($J2089,SorP!$B$1:$B$6230,0)),"",INDIRECT("'SorP'!$A$"&amp;MATCH($J2089,SorP!$B$1:$B$6230,0))))</f>
        <v/>
      </c>
      <c r="U2089" s="241"/>
      <c r="V2089" s="275" t="e">
        <f>IF(C2089="",NA(),MATCH($B2089&amp;$C2089,'Smelter Look-up'!$J:$J,0))</f>
        <v>#N/A</v>
      </c>
      <c r="W2089" s="276"/>
      <c r="X2089" s="276">
        <f t="shared" ca="1" si="289"/>
        <v>0</v>
      </c>
      <c r="Y2089" s="276"/>
      <c r="Z2089" s="276"/>
      <c r="AB2089" s="278" t="str">
        <f t="shared" si="290"/>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88"/>
        <v/>
      </c>
      <c r="T2090" s="225" t="str">
        <f ca="1">IF(B2090="","",IF(ISERROR(MATCH($J2090,SorP!$B$1:$B$6230,0)),"",INDIRECT("'SorP'!$A$"&amp;MATCH($J2090,SorP!$B$1:$B$6230,0))))</f>
        <v/>
      </c>
      <c r="U2090" s="241"/>
      <c r="V2090" s="275" t="e">
        <f>IF(C2090="",NA(),MATCH($B2090&amp;$C2090,'Smelter Look-up'!$J:$J,0))</f>
        <v>#N/A</v>
      </c>
      <c r="W2090" s="276"/>
      <c r="X2090" s="276">
        <f t="shared" ca="1" si="289"/>
        <v>0</v>
      </c>
      <c r="Y2090" s="276"/>
      <c r="Z2090" s="276"/>
      <c r="AB2090" s="278" t="str">
        <f t="shared" si="290"/>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88"/>
        <v/>
      </c>
      <c r="T2091" s="225" t="str">
        <f ca="1">IF(B2091="","",IF(ISERROR(MATCH($J2091,SorP!$B$1:$B$6230,0)),"",INDIRECT("'SorP'!$A$"&amp;MATCH($J2091,SorP!$B$1:$B$6230,0))))</f>
        <v/>
      </c>
      <c r="U2091" s="241"/>
      <c r="V2091" s="275" t="e">
        <f>IF(C2091="",NA(),MATCH($B2091&amp;$C2091,'Smelter Look-up'!$J:$J,0))</f>
        <v>#N/A</v>
      </c>
      <c r="W2091" s="276"/>
      <c r="X2091" s="276">
        <f t="shared" ca="1" si="289"/>
        <v>0</v>
      </c>
      <c r="Y2091" s="276"/>
      <c r="Z2091" s="276"/>
      <c r="AB2091" s="278" t="str">
        <f t="shared" si="290"/>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88"/>
        <v/>
      </c>
      <c r="T2092" s="225" t="str">
        <f ca="1">IF(B2092="","",IF(ISERROR(MATCH($J2092,SorP!$B$1:$B$6230,0)),"",INDIRECT("'SorP'!$A$"&amp;MATCH($J2092,SorP!$B$1:$B$6230,0))))</f>
        <v/>
      </c>
      <c r="U2092" s="241"/>
      <c r="V2092" s="275" t="e">
        <f>IF(C2092="",NA(),MATCH($B2092&amp;$C2092,'Smelter Look-up'!$J:$J,0))</f>
        <v>#N/A</v>
      </c>
      <c r="W2092" s="276"/>
      <c r="X2092" s="276">
        <f t="shared" ca="1" si="289"/>
        <v>0</v>
      </c>
      <c r="Y2092" s="276"/>
      <c r="Z2092" s="276"/>
      <c r="AB2092" s="278" t="str">
        <f t="shared" si="290"/>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88"/>
        <v/>
      </c>
      <c r="T2093" s="225" t="str">
        <f ca="1">IF(B2093="","",IF(ISERROR(MATCH($J2093,SorP!$B$1:$B$6230,0)),"",INDIRECT("'SorP'!$A$"&amp;MATCH($J2093,SorP!$B$1:$B$6230,0))))</f>
        <v/>
      </c>
      <c r="U2093" s="241"/>
      <c r="V2093" s="275" t="e">
        <f>IF(C2093="",NA(),MATCH($B2093&amp;$C2093,'Smelter Look-up'!$J:$J,0))</f>
        <v>#N/A</v>
      </c>
      <c r="W2093" s="276"/>
      <c r="X2093" s="276">
        <f t="shared" ca="1" si="289"/>
        <v>0</v>
      </c>
      <c r="Y2093" s="276"/>
      <c r="Z2093" s="276"/>
      <c r="AB2093" s="278" t="str">
        <f t="shared" si="290"/>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88"/>
        <v/>
      </c>
      <c r="T2094" s="225" t="str">
        <f ca="1">IF(B2094="","",IF(ISERROR(MATCH($J2094,SorP!$B$1:$B$6230,0)),"",INDIRECT("'SorP'!$A$"&amp;MATCH($J2094,SorP!$B$1:$B$6230,0))))</f>
        <v/>
      </c>
      <c r="U2094" s="241"/>
      <c r="V2094" s="275" t="e">
        <f>IF(C2094="",NA(),MATCH($B2094&amp;$C2094,'Smelter Look-up'!$J:$J,0))</f>
        <v>#N/A</v>
      </c>
      <c r="W2094" s="276"/>
      <c r="X2094" s="276">
        <f t="shared" ca="1" si="289"/>
        <v>0</v>
      </c>
      <c r="Y2094" s="276"/>
      <c r="Z2094" s="276"/>
      <c r="AB2094" s="278" t="str">
        <f t="shared" si="290"/>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88"/>
        <v/>
      </c>
      <c r="T2095" s="225" t="str">
        <f ca="1">IF(B2095="","",IF(ISERROR(MATCH($J2095,SorP!$B$1:$B$6230,0)),"",INDIRECT("'SorP'!$A$"&amp;MATCH($J2095,SorP!$B$1:$B$6230,0))))</f>
        <v/>
      </c>
      <c r="U2095" s="241"/>
      <c r="V2095" s="275" t="e">
        <f>IF(C2095="",NA(),MATCH($B2095&amp;$C2095,'Smelter Look-up'!$J:$J,0))</f>
        <v>#N/A</v>
      </c>
      <c r="W2095" s="276"/>
      <c r="X2095" s="276">
        <f t="shared" ca="1" si="289"/>
        <v>0</v>
      </c>
      <c r="Y2095" s="276"/>
      <c r="Z2095" s="276"/>
      <c r="AB2095" s="278" t="str">
        <f t="shared" si="290"/>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88"/>
        <v/>
      </c>
      <c r="T2096" s="225" t="str">
        <f ca="1">IF(B2096="","",IF(ISERROR(MATCH($J2096,SorP!$B$1:$B$6230,0)),"",INDIRECT("'SorP'!$A$"&amp;MATCH($J2096,SorP!$B$1:$B$6230,0))))</f>
        <v/>
      </c>
      <c r="U2096" s="241"/>
      <c r="V2096" s="275" t="e">
        <f>IF(C2096="",NA(),MATCH($B2096&amp;$C2096,'Smelter Look-up'!$J:$J,0))</f>
        <v>#N/A</v>
      </c>
      <c r="W2096" s="276"/>
      <c r="X2096" s="276">
        <f t="shared" ca="1" si="289"/>
        <v>0</v>
      </c>
      <c r="Y2096" s="276"/>
      <c r="Z2096" s="276"/>
      <c r="AB2096" s="278" t="str">
        <f t="shared" si="290"/>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88"/>
        <v/>
      </c>
      <c r="T2097" s="225" t="str">
        <f ca="1">IF(B2097="","",IF(ISERROR(MATCH($J2097,SorP!$B$1:$B$6230,0)),"",INDIRECT("'SorP'!$A$"&amp;MATCH($J2097,SorP!$B$1:$B$6230,0))))</f>
        <v/>
      </c>
      <c r="U2097" s="241"/>
      <c r="V2097" s="275" t="e">
        <f>IF(C2097="",NA(),MATCH($B2097&amp;$C2097,'Smelter Look-up'!$J:$J,0))</f>
        <v>#N/A</v>
      </c>
      <c r="W2097" s="276"/>
      <c r="X2097" s="276">
        <f t="shared" ca="1" si="289"/>
        <v>0</v>
      </c>
      <c r="Y2097" s="276"/>
      <c r="Z2097" s="276"/>
      <c r="AB2097" s="278" t="str">
        <f t="shared" si="290"/>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88"/>
        <v/>
      </c>
      <c r="T2098" s="225" t="str">
        <f ca="1">IF(B2098="","",IF(ISERROR(MATCH($J2098,SorP!$B$1:$B$6230,0)),"",INDIRECT("'SorP'!$A$"&amp;MATCH($J2098,SorP!$B$1:$B$6230,0))))</f>
        <v/>
      </c>
      <c r="U2098" s="241"/>
      <c r="V2098" s="275" t="e">
        <f>IF(C2098="",NA(),MATCH($B2098&amp;$C2098,'Smelter Look-up'!$J:$J,0))</f>
        <v>#N/A</v>
      </c>
      <c r="W2098" s="276"/>
      <c r="X2098" s="276">
        <f t="shared" ca="1" si="289"/>
        <v>0</v>
      </c>
      <c r="Y2098" s="276"/>
      <c r="Z2098" s="276"/>
      <c r="AB2098" s="278" t="str">
        <f t="shared" si="290"/>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88"/>
        <v/>
      </c>
      <c r="T2099" s="225" t="str">
        <f ca="1">IF(B2099="","",IF(ISERROR(MATCH($J2099,SorP!$B$1:$B$6230,0)),"",INDIRECT("'SorP'!$A$"&amp;MATCH($J2099,SorP!$B$1:$B$6230,0))))</f>
        <v/>
      </c>
      <c r="U2099" s="241"/>
      <c r="V2099" s="275" t="e">
        <f>IF(C2099="",NA(),MATCH($B2099&amp;$C2099,'Smelter Look-up'!$J:$J,0))</f>
        <v>#N/A</v>
      </c>
      <c r="W2099" s="276"/>
      <c r="X2099" s="276">
        <f t="shared" ca="1" si="289"/>
        <v>0</v>
      </c>
      <c r="Y2099" s="276"/>
      <c r="Z2099" s="276"/>
      <c r="AB2099" s="278" t="str">
        <f t="shared" si="290"/>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88"/>
        <v/>
      </c>
      <c r="T2100" s="225" t="str">
        <f ca="1">IF(B2100="","",IF(ISERROR(MATCH($J2100,SorP!$B$1:$B$6230,0)),"",INDIRECT("'SorP'!$A$"&amp;MATCH($J2100,SorP!$B$1:$B$6230,0))))</f>
        <v/>
      </c>
      <c r="U2100" s="241"/>
      <c r="V2100" s="275" t="e">
        <f>IF(C2100="",NA(),MATCH($B2100&amp;$C2100,'Smelter Look-up'!$J:$J,0))</f>
        <v>#N/A</v>
      </c>
      <c r="W2100" s="276"/>
      <c r="X2100" s="276">
        <f t="shared" ca="1" si="289"/>
        <v>0</v>
      </c>
      <c r="Y2100" s="276"/>
      <c r="Z2100" s="276"/>
      <c r="AB2100" s="278" t="str">
        <f t="shared" si="290"/>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88"/>
        <v/>
      </c>
      <c r="T2101" s="225" t="str">
        <f ca="1">IF(B2101="","",IF(ISERROR(MATCH($J2101,SorP!$B$1:$B$6230,0)),"",INDIRECT("'SorP'!$A$"&amp;MATCH($J2101,SorP!$B$1:$B$6230,0))))</f>
        <v/>
      </c>
      <c r="U2101" s="241"/>
      <c r="V2101" s="275" t="e">
        <f>IF(C2101="",NA(),MATCH($B2101&amp;$C2101,'Smelter Look-up'!$J:$J,0))</f>
        <v>#N/A</v>
      </c>
      <c r="W2101" s="276"/>
      <c r="X2101" s="276">
        <f t="shared" ca="1" si="289"/>
        <v>0</v>
      </c>
      <c r="Y2101" s="276"/>
      <c r="Z2101" s="276"/>
      <c r="AB2101" s="278" t="str">
        <f t="shared" si="290"/>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88"/>
        <v/>
      </c>
      <c r="T2102" s="225" t="str">
        <f ca="1">IF(B2102="","",IF(ISERROR(MATCH($J2102,SorP!$B$1:$B$6230,0)),"",INDIRECT("'SorP'!$A$"&amp;MATCH($J2102,SorP!$B$1:$B$6230,0))))</f>
        <v/>
      </c>
      <c r="U2102" s="241"/>
      <c r="V2102" s="275" t="e">
        <f>IF(C2102="",NA(),MATCH($B2102&amp;$C2102,'Smelter Look-up'!$J:$J,0))</f>
        <v>#N/A</v>
      </c>
      <c r="W2102" s="276"/>
      <c r="X2102" s="276">
        <f t="shared" ca="1" si="289"/>
        <v>0</v>
      </c>
      <c r="Y2102" s="276"/>
      <c r="Z2102" s="276"/>
      <c r="AB2102" s="278" t="str">
        <f t="shared" si="290"/>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88"/>
        <v/>
      </c>
      <c r="T2103" s="225" t="str">
        <f ca="1">IF(B2103="","",IF(ISERROR(MATCH($J2103,SorP!$B$1:$B$6230,0)),"",INDIRECT("'SorP'!$A$"&amp;MATCH($J2103,SorP!$B$1:$B$6230,0))))</f>
        <v/>
      </c>
      <c r="U2103" s="241"/>
      <c r="V2103" s="275" t="e">
        <f>IF(C2103="",NA(),MATCH($B2103&amp;$C2103,'Smelter Look-up'!$J:$J,0))</f>
        <v>#N/A</v>
      </c>
      <c r="W2103" s="276"/>
      <c r="X2103" s="276">
        <f t="shared" ca="1" si="289"/>
        <v>0</v>
      </c>
      <c r="Y2103" s="276"/>
      <c r="Z2103" s="276"/>
      <c r="AB2103" s="278" t="str">
        <f t="shared" si="290"/>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88"/>
        <v/>
      </c>
      <c r="T2104" s="225" t="str">
        <f ca="1">IF(B2104="","",IF(ISERROR(MATCH($J2104,SorP!$B$1:$B$6230,0)),"",INDIRECT("'SorP'!$A$"&amp;MATCH($J2104,SorP!$B$1:$B$6230,0))))</f>
        <v/>
      </c>
      <c r="U2104" s="241"/>
      <c r="V2104" s="275" t="e">
        <f>IF(C2104="",NA(),MATCH($B2104&amp;$C2104,'Smelter Look-up'!$J:$J,0))</f>
        <v>#N/A</v>
      </c>
      <c r="W2104" s="276"/>
      <c r="X2104" s="276">
        <f t="shared" ca="1" si="289"/>
        <v>0</v>
      </c>
      <c r="Y2104" s="276"/>
      <c r="Z2104" s="276"/>
      <c r="AB2104" s="278" t="str">
        <f t="shared" si="290"/>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88"/>
        <v/>
      </c>
      <c r="T2105" s="225" t="str">
        <f ca="1">IF(B2105="","",IF(ISERROR(MATCH($J2105,SorP!$B$1:$B$6230,0)),"",INDIRECT("'SorP'!$A$"&amp;MATCH($J2105,SorP!$B$1:$B$6230,0))))</f>
        <v/>
      </c>
      <c r="U2105" s="241"/>
      <c r="V2105" s="275" t="e">
        <f>IF(C2105="",NA(),MATCH($B2105&amp;$C2105,'Smelter Look-up'!$J:$J,0))</f>
        <v>#N/A</v>
      </c>
      <c r="W2105" s="276"/>
      <c r="X2105" s="276">
        <f t="shared" ca="1" si="289"/>
        <v>0</v>
      </c>
      <c r="Y2105" s="276"/>
      <c r="Z2105" s="276"/>
      <c r="AB2105" s="278" t="str">
        <f t="shared" si="290"/>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88"/>
        <v/>
      </c>
      <c r="T2106" s="225" t="str">
        <f ca="1">IF(B2106="","",IF(ISERROR(MATCH($J2106,SorP!$B$1:$B$6230,0)),"",INDIRECT("'SorP'!$A$"&amp;MATCH($J2106,SorP!$B$1:$B$6230,0))))</f>
        <v/>
      </c>
      <c r="U2106" s="241"/>
      <c r="V2106" s="275" t="e">
        <f>IF(C2106="",NA(),MATCH($B2106&amp;$C2106,'Smelter Look-up'!$J:$J,0))</f>
        <v>#N/A</v>
      </c>
      <c r="W2106" s="276"/>
      <c r="X2106" s="276">
        <f t="shared" ca="1" si="289"/>
        <v>0</v>
      </c>
      <c r="Y2106" s="276"/>
      <c r="Z2106" s="276"/>
      <c r="AB2106" s="278" t="str">
        <f t="shared" si="290"/>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1">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2">IF(AND(C2107="Smelter not listed",OR(LEN(D2107)=0,LEN(E2107)=0)),1,0)</f>
        <v>0</v>
      </c>
      <c r="Y2107" s="276"/>
      <c r="Z2107" s="276"/>
      <c r="AB2107" s="278" t="str">
        <f t="shared" ref="AB2107" si="293">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294">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295">IF(AND(C2108="Smelter not listed",OR(LEN(D2108)=0,LEN(E2108)=0)),1,0)</f>
        <v>0</v>
      </c>
      <c r="Y2108" s="276"/>
      <c r="Z2108" s="276"/>
      <c r="AB2108" s="278" t="str">
        <f t="shared" ref="AB2108:AB2139" si="296">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294"/>
        <v/>
      </c>
      <c r="T2109" s="225" t="str">
        <f ca="1">IF(B2109="","",IF(ISERROR(MATCH($J2109,SorP!$B$1:$B$6230,0)),"",INDIRECT("'SorP'!$A$"&amp;MATCH($J2109,SorP!$B$1:$B$6230,0))))</f>
        <v/>
      </c>
      <c r="U2109" s="241"/>
      <c r="V2109" s="275" t="e">
        <f>IF(C2109="",NA(),MATCH($B2109&amp;$C2109,'Smelter Look-up'!$J:$J,0))</f>
        <v>#N/A</v>
      </c>
      <c r="W2109" s="276"/>
      <c r="X2109" s="276">
        <f t="shared" ca="1" si="295"/>
        <v>0</v>
      </c>
      <c r="Y2109" s="276"/>
      <c r="Z2109" s="276"/>
      <c r="AB2109" s="278" t="str">
        <f t="shared" si="296"/>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294"/>
        <v/>
      </c>
      <c r="T2110" s="225" t="str">
        <f ca="1">IF(B2110="","",IF(ISERROR(MATCH($J2110,SorP!$B$1:$B$6230,0)),"",INDIRECT("'SorP'!$A$"&amp;MATCH($J2110,SorP!$B$1:$B$6230,0))))</f>
        <v/>
      </c>
      <c r="U2110" s="241"/>
      <c r="V2110" s="275" t="e">
        <f>IF(C2110="",NA(),MATCH($B2110&amp;$C2110,'Smelter Look-up'!$J:$J,0))</f>
        <v>#N/A</v>
      </c>
      <c r="W2110" s="276"/>
      <c r="X2110" s="276">
        <f t="shared" ca="1" si="295"/>
        <v>0</v>
      </c>
      <c r="Y2110" s="276"/>
      <c r="Z2110" s="276"/>
      <c r="AB2110" s="278" t="str">
        <f t="shared" si="296"/>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294"/>
        <v/>
      </c>
      <c r="T2111" s="225" t="str">
        <f ca="1">IF(B2111="","",IF(ISERROR(MATCH($J2111,SorP!$B$1:$B$6230,0)),"",INDIRECT("'SorP'!$A$"&amp;MATCH($J2111,SorP!$B$1:$B$6230,0))))</f>
        <v/>
      </c>
      <c r="U2111" s="241"/>
      <c r="V2111" s="275" t="e">
        <f>IF(C2111="",NA(),MATCH($B2111&amp;$C2111,'Smelter Look-up'!$J:$J,0))</f>
        <v>#N/A</v>
      </c>
      <c r="W2111" s="276"/>
      <c r="X2111" s="276">
        <f t="shared" ca="1" si="295"/>
        <v>0</v>
      </c>
      <c r="Y2111" s="276"/>
      <c r="Z2111" s="276"/>
      <c r="AB2111" s="278" t="str">
        <f t="shared" si="296"/>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294"/>
        <v/>
      </c>
      <c r="T2112" s="225" t="str">
        <f ca="1">IF(B2112="","",IF(ISERROR(MATCH($J2112,SorP!$B$1:$B$6230,0)),"",INDIRECT("'SorP'!$A$"&amp;MATCH($J2112,SorP!$B$1:$B$6230,0))))</f>
        <v/>
      </c>
      <c r="U2112" s="241"/>
      <c r="V2112" s="275" t="e">
        <f>IF(C2112="",NA(),MATCH($B2112&amp;$C2112,'Smelter Look-up'!$J:$J,0))</f>
        <v>#N/A</v>
      </c>
      <c r="W2112" s="276"/>
      <c r="X2112" s="276">
        <f t="shared" ca="1" si="295"/>
        <v>0</v>
      </c>
      <c r="Y2112" s="276"/>
      <c r="Z2112" s="276"/>
      <c r="AB2112" s="278" t="str">
        <f t="shared" si="296"/>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294"/>
        <v/>
      </c>
      <c r="T2113" s="225" t="str">
        <f ca="1">IF(B2113="","",IF(ISERROR(MATCH($J2113,SorP!$B$1:$B$6230,0)),"",INDIRECT("'SorP'!$A$"&amp;MATCH($J2113,SorP!$B$1:$B$6230,0))))</f>
        <v/>
      </c>
      <c r="U2113" s="241"/>
      <c r="V2113" s="275" t="e">
        <f>IF(C2113="",NA(),MATCH($B2113&amp;$C2113,'Smelter Look-up'!$J:$J,0))</f>
        <v>#N/A</v>
      </c>
      <c r="W2113" s="276"/>
      <c r="X2113" s="276">
        <f t="shared" ca="1" si="295"/>
        <v>0</v>
      </c>
      <c r="Y2113" s="276"/>
      <c r="Z2113" s="276"/>
      <c r="AB2113" s="278" t="str">
        <f t="shared" si="296"/>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294"/>
        <v/>
      </c>
      <c r="T2114" s="225" t="str">
        <f ca="1">IF(B2114="","",IF(ISERROR(MATCH($J2114,SorP!$B$1:$B$6230,0)),"",INDIRECT("'SorP'!$A$"&amp;MATCH($J2114,SorP!$B$1:$B$6230,0))))</f>
        <v/>
      </c>
      <c r="U2114" s="241"/>
      <c r="V2114" s="275" t="e">
        <f>IF(C2114="",NA(),MATCH($B2114&amp;$C2114,'Smelter Look-up'!$J:$J,0))</f>
        <v>#N/A</v>
      </c>
      <c r="W2114" s="276"/>
      <c r="X2114" s="276">
        <f t="shared" ca="1" si="295"/>
        <v>0</v>
      </c>
      <c r="Y2114" s="276"/>
      <c r="Z2114" s="276"/>
      <c r="AB2114" s="278" t="str">
        <f t="shared" si="296"/>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294"/>
        <v/>
      </c>
      <c r="T2115" s="225" t="str">
        <f ca="1">IF(B2115="","",IF(ISERROR(MATCH($J2115,SorP!$B$1:$B$6230,0)),"",INDIRECT("'SorP'!$A$"&amp;MATCH($J2115,SorP!$B$1:$B$6230,0))))</f>
        <v/>
      </c>
      <c r="U2115" s="241"/>
      <c r="V2115" s="275" t="e">
        <f>IF(C2115="",NA(),MATCH($B2115&amp;$C2115,'Smelter Look-up'!$J:$J,0))</f>
        <v>#N/A</v>
      </c>
      <c r="W2115" s="276"/>
      <c r="X2115" s="276">
        <f t="shared" ca="1" si="295"/>
        <v>0</v>
      </c>
      <c r="Y2115" s="276"/>
      <c r="Z2115" s="276"/>
      <c r="AB2115" s="278" t="str">
        <f t="shared" si="296"/>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294"/>
        <v/>
      </c>
      <c r="T2116" s="225" t="str">
        <f ca="1">IF(B2116="","",IF(ISERROR(MATCH($J2116,SorP!$B$1:$B$6230,0)),"",INDIRECT("'SorP'!$A$"&amp;MATCH($J2116,SorP!$B$1:$B$6230,0))))</f>
        <v/>
      </c>
      <c r="U2116" s="241"/>
      <c r="V2116" s="275" t="e">
        <f>IF(C2116="",NA(),MATCH($B2116&amp;$C2116,'Smelter Look-up'!$J:$J,0))</f>
        <v>#N/A</v>
      </c>
      <c r="W2116" s="276"/>
      <c r="X2116" s="276">
        <f t="shared" ca="1" si="295"/>
        <v>0</v>
      </c>
      <c r="Y2116" s="276"/>
      <c r="Z2116" s="276"/>
      <c r="AB2116" s="278" t="str">
        <f t="shared" si="296"/>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294"/>
        <v/>
      </c>
      <c r="T2117" s="225" t="str">
        <f ca="1">IF(B2117="","",IF(ISERROR(MATCH($J2117,SorP!$B$1:$B$6230,0)),"",INDIRECT("'SorP'!$A$"&amp;MATCH($J2117,SorP!$B$1:$B$6230,0))))</f>
        <v/>
      </c>
      <c r="U2117" s="241"/>
      <c r="V2117" s="275" t="e">
        <f>IF(C2117="",NA(),MATCH($B2117&amp;$C2117,'Smelter Look-up'!$J:$J,0))</f>
        <v>#N/A</v>
      </c>
      <c r="W2117" s="276"/>
      <c r="X2117" s="276">
        <f t="shared" ca="1" si="295"/>
        <v>0</v>
      </c>
      <c r="Y2117" s="276"/>
      <c r="Z2117" s="276"/>
      <c r="AB2117" s="278" t="str">
        <f t="shared" si="296"/>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294"/>
        <v/>
      </c>
      <c r="T2118" s="225" t="str">
        <f ca="1">IF(B2118="","",IF(ISERROR(MATCH($J2118,SorP!$B$1:$B$6230,0)),"",INDIRECT("'SorP'!$A$"&amp;MATCH($J2118,SorP!$B$1:$B$6230,0))))</f>
        <v/>
      </c>
      <c r="U2118" s="241"/>
      <c r="V2118" s="275" t="e">
        <f>IF(C2118="",NA(),MATCH($B2118&amp;$C2118,'Smelter Look-up'!$J:$J,0))</f>
        <v>#N/A</v>
      </c>
      <c r="W2118" s="276"/>
      <c r="X2118" s="276">
        <f t="shared" ca="1" si="295"/>
        <v>0</v>
      </c>
      <c r="Y2118" s="276"/>
      <c r="Z2118" s="276"/>
      <c r="AB2118" s="278" t="str">
        <f t="shared" si="296"/>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294"/>
        <v/>
      </c>
      <c r="T2119" s="225" t="str">
        <f ca="1">IF(B2119="","",IF(ISERROR(MATCH($J2119,SorP!$B$1:$B$6230,0)),"",INDIRECT("'SorP'!$A$"&amp;MATCH($J2119,SorP!$B$1:$B$6230,0))))</f>
        <v/>
      </c>
      <c r="U2119" s="241"/>
      <c r="V2119" s="275" t="e">
        <f>IF(C2119="",NA(),MATCH($B2119&amp;$C2119,'Smelter Look-up'!$J:$J,0))</f>
        <v>#N/A</v>
      </c>
      <c r="W2119" s="276"/>
      <c r="X2119" s="276">
        <f t="shared" ca="1" si="295"/>
        <v>0</v>
      </c>
      <c r="Y2119" s="276"/>
      <c r="Z2119" s="276"/>
      <c r="AB2119" s="278" t="str">
        <f t="shared" si="296"/>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294"/>
        <v/>
      </c>
      <c r="T2120" s="225" t="str">
        <f ca="1">IF(B2120="","",IF(ISERROR(MATCH($J2120,SorP!$B$1:$B$6230,0)),"",INDIRECT("'SorP'!$A$"&amp;MATCH($J2120,SorP!$B$1:$B$6230,0))))</f>
        <v/>
      </c>
      <c r="U2120" s="241"/>
      <c r="V2120" s="275" t="e">
        <f>IF(C2120="",NA(),MATCH($B2120&amp;$C2120,'Smelter Look-up'!$J:$J,0))</f>
        <v>#N/A</v>
      </c>
      <c r="W2120" s="276"/>
      <c r="X2120" s="276">
        <f t="shared" ca="1" si="295"/>
        <v>0</v>
      </c>
      <c r="Y2120" s="276"/>
      <c r="Z2120" s="276"/>
      <c r="AB2120" s="278" t="str">
        <f t="shared" si="296"/>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294"/>
        <v/>
      </c>
      <c r="T2121" s="225" t="str">
        <f ca="1">IF(B2121="","",IF(ISERROR(MATCH($J2121,SorP!$B$1:$B$6230,0)),"",INDIRECT("'SorP'!$A$"&amp;MATCH($J2121,SorP!$B$1:$B$6230,0))))</f>
        <v/>
      </c>
      <c r="U2121" s="241"/>
      <c r="V2121" s="275" t="e">
        <f>IF(C2121="",NA(),MATCH($B2121&amp;$C2121,'Smelter Look-up'!$J:$J,0))</f>
        <v>#N/A</v>
      </c>
      <c r="W2121" s="276"/>
      <c r="X2121" s="276">
        <f t="shared" ca="1" si="295"/>
        <v>0</v>
      </c>
      <c r="Y2121" s="276"/>
      <c r="Z2121" s="276"/>
      <c r="AB2121" s="278" t="str">
        <f t="shared" si="296"/>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294"/>
        <v/>
      </c>
      <c r="T2122" s="225" t="str">
        <f ca="1">IF(B2122="","",IF(ISERROR(MATCH($J2122,SorP!$B$1:$B$6230,0)),"",INDIRECT("'SorP'!$A$"&amp;MATCH($J2122,SorP!$B$1:$B$6230,0))))</f>
        <v/>
      </c>
      <c r="U2122" s="241"/>
      <c r="V2122" s="275" t="e">
        <f>IF(C2122="",NA(),MATCH($B2122&amp;$C2122,'Smelter Look-up'!$J:$J,0))</f>
        <v>#N/A</v>
      </c>
      <c r="W2122" s="276"/>
      <c r="X2122" s="276">
        <f t="shared" ca="1" si="295"/>
        <v>0</v>
      </c>
      <c r="Y2122" s="276"/>
      <c r="Z2122" s="276"/>
      <c r="AB2122" s="278" t="str">
        <f t="shared" si="296"/>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294"/>
        <v/>
      </c>
      <c r="T2123" s="225" t="str">
        <f ca="1">IF(B2123="","",IF(ISERROR(MATCH($J2123,SorP!$B$1:$B$6230,0)),"",INDIRECT("'SorP'!$A$"&amp;MATCH($J2123,SorP!$B$1:$B$6230,0))))</f>
        <v/>
      </c>
      <c r="U2123" s="241"/>
      <c r="V2123" s="275" t="e">
        <f>IF(C2123="",NA(),MATCH($B2123&amp;$C2123,'Smelter Look-up'!$J:$J,0))</f>
        <v>#N/A</v>
      </c>
      <c r="W2123" s="276"/>
      <c r="X2123" s="276">
        <f t="shared" ca="1" si="295"/>
        <v>0</v>
      </c>
      <c r="Y2123" s="276"/>
      <c r="Z2123" s="276"/>
      <c r="AB2123" s="278" t="str">
        <f t="shared" si="296"/>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294"/>
        <v/>
      </c>
      <c r="T2124" s="225" t="str">
        <f ca="1">IF(B2124="","",IF(ISERROR(MATCH($J2124,SorP!$B$1:$B$6230,0)),"",INDIRECT("'SorP'!$A$"&amp;MATCH($J2124,SorP!$B$1:$B$6230,0))))</f>
        <v/>
      </c>
      <c r="U2124" s="241"/>
      <c r="V2124" s="275" t="e">
        <f>IF(C2124="",NA(),MATCH($B2124&amp;$C2124,'Smelter Look-up'!$J:$J,0))</f>
        <v>#N/A</v>
      </c>
      <c r="W2124" s="276"/>
      <c r="X2124" s="276">
        <f t="shared" ca="1" si="295"/>
        <v>0</v>
      </c>
      <c r="Y2124" s="276"/>
      <c r="Z2124" s="276"/>
      <c r="AB2124" s="278" t="str">
        <f t="shared" si="296"/>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294"/>
        <v/>
      </c>
      <c r="T2125" s="225" t="str">
        <f ca="1">IF(B2125="","",IF(ISERROR(MATCH($J2125,SorP!$B$1:$B$6230,0)),"",INDIRECT("'SorP'!$A$"&amp;MATCH($J2125,SorP!$B$1:$B$6230,0))))</f>
        <v/>
      </c>
      <c r="U2125" s="241"/>
      <c r="V2125" s="275" t="e">
        <f>IF(C2125="",NA(),MATCH($B2125&amp;$C2125,'Smelter Look-up'!$J:$J,0))</f>
        <v>#N/A</v>
      </c>
      <c r="W2125" s="276"/>
      <c r="X2125" s="276">
        <f t="shared" ca="1" si="295"/>
        <v>0</v>
      </c>
      <c r="Y2125" s="276"/>
      <c r="Z2125" s="276"/>
      <c r="AB2125" s="278" t="str">
        <f t="shared" si="296"/>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294"/>
        <v/>
      </c>
      <c r="T2126" s="225" t="str">
        <f ca="1">IF(B2126="","",IF(ISERROR(MATCH($J2126,SorP!$B$1:$B$6230,0)),"",INDIRECT("'SorP'!$A$"&amp;MATCH($J2126,SorP!$B$1:$B$6230,0))))</f>
        <v/>
      </c>
      <c r="U2126" s="241"/>
      <c r="V2126" s="275" t="e">
        <f>IF(C2126="",NA(),MATCH($B2126&amp;$C2126,'Smelter Look-up'!$J:$J,0))</f>
        <v>#N/A</v>
      </c>
      <c r="W2126" s="276"/>
      <c r="X2126" s="276">
        <f t="shared" ca="1" si="295"/>
        <v>0</v>
      </c>
      <c r="Y2126" s="276"/>
      <c r="Z2126" s="276"/>
      <c r="AB2126" s="278" t="str">
        <f t="shared" si="296"/>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294"/>
        <v/>
      </c>
      <c r="T2127" s="225" t="str">
        <f ca="1">IF(B2127="","",IF(ISERROR(MATCH($J2127,SorP!$B$1:$B$6230,0)),"",INDIRECT("'SorP'!$A$"&amp;MATCH($J2127,SorP!$B$1:$B$6230,0))))</f>
        <v/>
      </c>
      <c r="U2127" s="241"/>
      <c r="V2127" s="275" t="e">
        <f>IF(C2127="",NA(),MATCH($B2127&amp;$C2127,'Smelter Look-up'!$J:$J,0))</f>
        <v>#N/A</v>
      </c>
      <c r="W2127" s="276"/>
      <c r="X2127" s="276">
        <f t="shared" ca="1" si="295"/>
        <v>0</v>
      </c>
      <c r="Y2127" s="276"/>
      <c r="Z2127" s="276"/>
      <c r="AB2127" s="278" t="str">
        <f t="shared" si="296"/>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294"/>
        <v/>
      </c>
      <c r="T2128" s="225" t="str">
        <f ca="1">IF(B2128="","",IF(ISERROR(MATCH($J2128,SorP!$B$1:$B$6230,0)),"",INDIRECT("'SorP'!$A$"&amp;MATCH($J2128,SorP!$B$1:$B$6230,0))))</f>
        <v/>
      </c>
      <c r="U2128" s="241"/>
      <c r="V2128" s="275" t="e">
        <f>IF(C2128="",NA(),MATCH($B2128&amp;$C2128,'Smelter Look-up'!$J:$J,0))</f>
        <v>#N/A</v>
      </c>
      <c r="W2128" s="276"/>
      <c r="X2128" s="276">
        <f t="shared" ca="1" si="295"/>
        <v>0</v>
      </c>
      <c r="Y2128" s="276"/>
      <c r="Z2128" s="276"/>
      <c r="AB2128" s="278" t="str">
        <f t="shared" si="296"/>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294"/>
        <v/>
      </c>
      <c r="T2129" s="225" t="str">
        <f ca="1">IF(B2129="","",IF(ISERROR(MATCH($J2129,SorP!$B$1:$B$6230,0)),"",INDIRECT("'SorP'!$A$"&amp;MATCH($J2129,SorP!$B$1:$B$6230,0))))</f>
        <v/>
      </c>
      <c r="U2129" s="241"/>
      <c r="V2129" s="275" t="e">
        <f>IF(C2129="",NA(),MATCH($B2129&amp;$C2129,'Smelter Look-up'!$J:$J,0))</f>
        <v>#N/A</v>
      </c>
      <c r="W2129" s="276"/>
      <c r="X2129" s="276">
        <f t="shared" ca="1" si="295"/>
        <v>0</v>
      </c>
      <c r="Y2129" s="276"/>
      <c r="Z2129" s="276"/>
      <c r="AB2129" s="278" t="str">
        <f t="shared" si="296"/>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294"/>
        <v/>
      </c>
      <c r="T2130" s="225" t="str">
        <f ca="1">IF(B2130="","",IF(ISERROR(MATCH($J2130,SorP!$B$1:$B$6230,0)),"",INDIRECT("'SorP'!$A$"&amp;MATCH($J2130,SorP!$B$1:$B$6230,0))))</f>
        <v/>
      </c>
      <c r="U2130" s="241"/>
      <c r="V2130" s="275" t="e">
        <f>IF(C2130="",NA(),MATCH($B2130&amp;$C2130,'Smelter Look-up'!$J:$J,0))</f>
        <v>#N/A</v>
      </c>
      <c r="W2130" s="276"/>
      <c r="X2130" s="276">
        <f t="shared" ca="1" si="295"/>
        <v>0</v>
      </c>
      <c r="Y2130" s="276"/>
      <c r="Z2130" s="276"/>
      <c r="AB2130" s="278" t="str">
        <f t="shared" si="296"/>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294"/>
        <v/>
      </c>
      <c r="T2131" s="225" t="str">
        <f ca="1">IF(B2131="","",IF(ISERROR(MATCH($J2131,SorP!$B$1:$B$6230,0)),"",INDIRECT("'SorP'!$A$"&amp;MATCH($J2131,SorP!$B$1:$B$6230,0))))</f>
        <v/>
      </c>
      <c r="U2131" s="241"/>
      <c r="V2131" s="275" t="e">
        <f>IF(C2131="",NA(),MATCH($B2131&amp;$C2131,'Smelter Look-up'!$J:$J,0))</f>
        <v>#N/A</v>
      </c>
      <c r="W2131" s="276"/>
      <c r="X2131" s="276">
        <f t="shared" ca="1" si="295"/>
        <v>0</v>
      </c>
      <c r="Y2131" s="276"/>
      <c r="Z2131" s="276"/>
      <c r="AB2131" s="278" t="str">
        <f t="shared" si="296"/>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294"/>
        <v/>
      </c>
      <c r="T2132" s="225" t="str">
        <f ca="1">IF(B2132="","",IF(ISERROR(MATCH($J2132,SorP!$B$1:$B$6230,0)),"",INDIRECT("'SorP'!$A$"&amp;MATCH($J2132,SorP!$B$1:$B$6230,0))))</f>
        <v/>
      </c>
      <c r="U2132" s="241"/>
      <c r="V2132" s="275" t="e">
        <f>IF(C2132="",NA(),MATCH($B2132&amp;$C2132,'Smelter Look-up'!$J:$J,0))</f>
        <v>#N/A</v>
      </c>
      <c r="W2132" s="276"/>
      <c r="X2132" s="276">
        <f t="shared" ca="1" si="295"/>
        <v>0</v>
      </c>
      <c r="Y2132" s="276"/>
      <c r="Z2132" s="276"/>
      <c r="AB2132" s="278" t="str">
        <f t="shared" si="296"/>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294"/>
        <v/>
      </c>
      <c r="T2133" s="225" t="str">
        <f ca="1">IF(B2133="","",IF(ISERROR(MATCH($J2133,SorP!$B$1:$B$6230,0)),"",INDIRECT("'SorP'!$A$"&amp;MATCH($J2133,SorP!$B$1:$B$6230,0))))</f>
        <v/>
      </c>
      <c r="U2133" s="241"/>
      <c r="V2133" s="275" t="e">
        <f>IF(C2133="",NA(),MATCH($B2133&amp;$C2133,'Smelter Look-up'!$J:$J,0))</f>
        <v>#N/A</v>
      </c>
      <c r="W2133" s="276"/>
      <c r="X2133" s="276">
        <f t="shared" ca="1" si="295"/>
        <v>0</v>
      </c>
      <c r="Y2133" s="276"/>
      <c r="Z2133" s="276"/>
      <c r="AB2133" s="278" t="str">
        <f t="shared" si="296"/>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294"/>
        <v/>
      </c>
      <c r="T2134" s="225" t="str">
        <f ca="1">IF(B2134="","",IF(ISERROR(MATCH($J2134,SorP!$B$1:$B$6230,0)),"",INDIRECT("'SorP'!$A$"&amp;MATCH($J2134,SorP!$B$1:$B$6230,0))))</f>
        <v/>
      </c>
      <c r="U2134" s="241"/>
      <c r="V2134" s="275" t="e">
        <f>IF(C2134="",NA(),MATCH($B2134&amp;$C2134,'Smelter Look-up'!$J:$J,0))</f>
        <v>#N/A</v>
      </c>
      <c r="W2134" s="276"/>
      <c r="X2134" s="276">
        <f t="shared" ca="1" si="295"/>
        <v>0</v>
      </c>
      <c r="Y2134" s="276"/>
      <c r="Z2134" s="276"/>
      <c r="AB2134" s="278" t="str">
        <f t="shared" si="296"/>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294"/>
        <v/>
      </c>
      <c r="T2135" s="225" t="str">
        <f ca="1">IF(B2135="","",IF(ISERROR(MATCH($J2135,SorP!$B$1:$B$6230,0)),"",INDIRECT("'SorP'!$A$"&amp;MATCH($J2135,SorP!$B$1:$B$6230,0))))</f>
        <v/>
      </c>
      <c r="U2135" s="241"/>
      <c r="V2135" s="275" t="e">
        <f>IF(C2135="",NA(),MATCH($B2135&amp;$C2135,'Smelter Look-up'!$J:$J,0))</f>
        <v>#N/A</v>
      </c>
      <c r="W2135" s="276"/>
      <c r="X2135" s="276">
        <f t="shared" ca="1" si="295"/>
        <v>0</v>
      </c>
      <c r="Y2135" s="276"/>
      <c r="Z2135" s="276"/>
      <c r="AB2135" s="278" t="str">
        <f t="shared" si="296"/>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294"/>
        <v/>
      </c>
      <c r="T2136" s="225" t="str">
        <f ca="1">IF(B2136="","",IF(ISERROR(MATCH($J2136,SorP!$B$1:$B$6230,0)),"",INDIRECT("'SorP'!$A$"&amp;MATCH($J2136,SorP!$B$1:$B$6230,0))))</f>
        <v/>
      </c>
      <c r="U2136" s="241"/>
      <c r="V2136" s="275" t="e">
        <f>IF(C2136="",NA(),MATCH($B2136&amp;$C2136,'Smelter Look-up'!$J:$J,0))</f>
        <v>#N/A</v>
      </c>
      <c r="W2136" s="276"/>
      <c r="X2136" s="276">
        <f t="shared" ca="1" si="295"/>
        <v>0</v>
      </c>
      <c r="Y2136" s="276"/>
      <c r="Z2136" s="276"/>
      <c r="AB2136" s="278" t="str">
        <f t="shared" si="296"/>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294"/>
        <v/>
      </c>
      <c r="T2137" s="225" t="str">
        <f ca="1">IF(B2137="","",IF(ISERROR(MATCH($J2137,SorP!$B$1:$B$6230,0)),"",INDIRECT("'SorP'!$A$"&amp;MATCH($J2137,SorP!$B$1:$B$6230,0))))</f>
        <v/>
      </c>
      <c r="U2137" s="241"/>
      <c r="V2137" s="275" t="e">
        <f>IF(C2137="",NA(),MATCH($B2137&amp;$C2137,'Smelter Look-up'!$J:$J,0))</f>
        <v>#N/A</v>
      </c>
      <c r="W2137" s="276"/>
      <c r="X2137" s="276">
        <f t="shared" ca="1" si="295"/>
        <v>0</v>
      </c>
      <c r="Y2137" s="276"/>
      <c r="Z2137" s="276"/>
      <c r="AB2137" s="278" t="str">
        <f t="shared" si="296"/>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294"/>
        <v/>
      </c>
      <c r="T2138" s="225" t="str">
        <f ca="1">IF(B2138="","",IF(ISERROR(MATCH($J2138,SorP!$B$1:$B$6230,0)),"",INDIRECT("'SorP'!$A$"&amp;MATCH($J2138,SorP!$B$1:$B$6230,0))))</f>
        <v/>
      </c>
      <c r="U2138" s="241"/>
      <c r="V2138" s="275" t="e">
        <f>IF(C2138="",NA(),MATCH($B2138&amp;$C2138,'Smelter Look-up'!$J:$J,0))</f>
        <v>#N/A</v>
      </c>
      <c r="W2138" s="276"/>
      <c r="X2138" s="276">
        <f t="shared" ca="1" si="295"/>
        <v>0</v>
      </c>
      <c r="Y2138" s="276"/>
      <c r="Z2138" s="276"/>
      <c r="AB2138" s="278" t="str">
        <f t="shared" si="296"/>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294"/>
        <v/>
      </c>
      <c r="T2139" s="225" t="str">
        <f ca="1">IF(B2139="","",IF(ISERROR(MATCH($J2139,SorP!$B$1:$B$6230,0)),"",INDIRECT("'SorP'!$A$"&amp;MATCH($J2139,SorP!$B$1:$B$6230,0))))</f>
        <v/>
      </c>
      <c r="U2139" s="241"/>
      <c r="V2139" s="275" t="e">
        <f>IF(C2139="",NA(),MATCH($B2139&amp;$C2139,'Smelter Look-up'!$J:$J,0))</f>
        <v>#N/A</v>
      </c>
      <c r="W2139" s="276"/>
      <c r="X2139" s="276">
        <f t="shared" ca="1" si="295"/>
        <v>0</v>
      </c>
      <c r="Y2139" s="276"/>
      <c r="Z2139" s="276"/>
      <c r="AB2139" s="278" t="str">
        <f t="shared" si="296"/>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297">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298">IF(AND(C2140="Smelter not listed",OR(LEN(D2140)=0,LEN(E2140)=0)),1,0)</f>
        <v>0</v>
      </c>
      <c r="Y2140" s="276"/>
      <c r="Z2140" s="276"/>
      <c r="AB2140" s="278" t="str">
        <f t="shared" ref="AB2140:AB2170" si="299">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297"/>
        <v/>
      </c>
      <c r="T2141" s="225" t="str">
        <f ca="1">IF(B2141="","",IF(ISERROR(MATCH($J2141,SorP!$B$1:$B$6230,0)),"",INDIRECT("'SorP'!$A$"&amp;MATCH($J2141,SorP!$B$1:$B$6230,0))))</f>
        <v/>
      </c>
      <c r="U2141" s="241"/>
      <c r="V2141" s="275" t="e">
        <f>IF(C2141="",NA(),MATCH($B2141&amp;$C2141,'Smelter Look-up'!$J:$J,0))</f>
        <v>#N/A</v>
      </c>
      <c r="W2141" s="276"/>
      <c r="X2141" s="276">
        <f t="shared" ca="1" si="298"/>
        <v>0</v>
      </c>
      <c r="Y2141" s="276"/>
      <c r="Z2141" s="276"/>
      <c r="AB2141" s="278" t="str">
        <f t="shared" si="299"/>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297"/>
        <v/>
      </c>
      <c r="T2142" s="225" t="str">
        <f ca="1">IF(B2142="","",IF(ISERROR(MATCH($J2142,SorP!$B$1:$B$6230,0)),"",INDIRECT("'SorP'!$A$"&amp;MATCH($J2142,SorP!$B$1:$B$6230,0))))</f>
        <v/>
      </c>
      <c r="U2142" s="241"/>
      <c r="V2142" s="275" t="e">
        <f>IF(C2142="",NA(),MATCH($B2142&amp;$C2142,'Smelter Look-up'!$J:$J,0))</f>
        <v>#N/A</v>
      </c>
      <c r="W2142" s="276"/>
      <c r="X2142" s="276">
        <f t="shared" ca="1" si="298"/>
        <v>0</v>
      </c>
      <c r="Y2142" s="276"/>
      <c r="Z2142" s="276"/>
      <c r="AB2142" s="278" t="str">
        <f t="shared" si="299"/>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297"/>
        <v/>
      </c>
      <c r="T2143" s="225" t="str">
        <f ca="1">IF(B2143="","",IF(ISERROR(MATCH($J2143,SorP!$B$1:$B$6230,0)),"",INDIRECT("'SorP'!$A$"&amp;MATCH($J2143,SorP!$B$1:$B$6230,0))))</f>
        <v/>
      </c>
      <c r="U2143" s="241"/>
      <c r="V2143" s="275" t="e">
        <f>IF(C2143="",NA(),MATCH($B2143&amp;$C2143,'Smelter Look-up'!$J:$J,0))</f>
        <v>#N/A</v>
      </c>
      <c r="W2143" s="276"/>
      <c r="X2143" s="276">
        <f t="shared" ca="1" si="298"/>
        <v>0</v>
      </c>
      <c r="Y2143" s="276"/>
      <c r="Z2143" s="276"/>
      <c r="AB2143" s="278" t="str">
        <f t="shared" si="299"/>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297"/>
        <v/>
      </c>
      <c r="T2144" s="225" t="str">
        <f ca="1">IF(B2144="","",IF(ISERROR(MATCH($J2144,SorP!$B$1:$B$6230,0)),"",INDIRECT("'SorP'!$A$"&amp;MATCH($J2144,SorP!$B$1:$B$6230,0))))</f>
        <v/>
      </c>
      <c r="U2144" s="241"/>
      <c r="V2144" s="275" t="e">
        <f>IF(C2144="",NA(),MATCH($B2144&amp;$C2144,'Smelter Look-up'!$J:$J,0))</f>
        <v>#N/A</v>
      </c>
      <c r="W2144" s="276"/>
      <c r="X2144" s="276">
        <f t="shared" ca="1" si="298"/>
        <v>0</v>
      </c>
      <c r="Y2144" s="276"/>
      <c r="Z2144" s="276"/>
      <c r="AB2144" s="278" t="str">
        <f t="shared" si="299"/>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297"/>
        <v/>
      </c>
      <c r="T2145" s="225" t="str">
        <f ca="1">IF(B2145="","",IF(ISERROR(MATCH($J2145,SorP!$B$1:$B$6230,0)),"",INDIRECT("'SorP'!$A$"&amp;MATCH($J2145,SorP!$B$1:$B$6230,0))))</f>
        <v/>
      </c>
      <c r="U2145" s="241"/>
      <c r="V2145" s="275" t="e">
        <f>IF(C2145="",NA(),MATCH($B2145&amp;$C2145,'Smelter Look-up'!$J:$J,0))</f>
        <v>#N/A</v>
      </c>
      <c r="W2145" s="276"/>
      <c r="X2145" s="276">
        <f t="shared" ca="1" si="298"/>
        <v>0</v>
      </c>
      <c r="Y2145" s="276"/>
      <c r="Z2145" s="276"/>
      <c r="AB2145" s="278" t="str">
        <f t="shared" si="299"/>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297"/>
        <v/>
      </c>
      <c r="T2146" s="225" t="str">
        <f ca="1">IF(B2146="","",IF(ISERROR(MATCH($J2146,SorP!$B$1:$B$6230,0)),"",INDIRECT("'SorP'!$A$"&amp;MATCH($J2146,SorP!$B$1:$B$6230,0))))</f>
        <v/>
      </c>
      <c r="U2146" s="241"/>
      <c r="V2146" s="275" t="e">
        <f>IF(C2146="",NA(),MATCH($B2146&amp;$C2146,'Smelter Look-up'!$J:$J,0))</f>
        <v>#N/A</v>
      </c>
      <c r="W2146" s="276"/>
      <c r="X2146" s="276">
        <f t="shared" ca="1" si="298"/>
        <v>0</v>
      </c>
      <c r="Y2146" s="276"/>
      <c r="Z2146" s="276"/>
      <c r="AB2146" s="278" t="str">
        <f t="shared" si="299"/>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297"/>
        <v/>
      </c>
      <c r="T2147" s="225" t="str">
        <f ca="1">IF(B2147="","",IF(ISERROR(MATCH($J2147,SorP!$B$1:$B$6230,0)),"",INDIRECT("'SorP'!$A$"&amp;MATCH($J2147,SorP!$B$1:$B$6230,0))))</f>
        <v/>
      </c>
      <c r="U2147" s="241"/>
      <c r="V2147" s="275" t="e">
        <f>IF(C2147="",NA(),MATCH($B2147&amp;$C2147,'Smelter Look-up'!$J:$J,0))</f>
        <v>#N/A</v>
      </c>
      <c r="W2147" s="276"/>
      <c r="X2147" s="276">
        <f t="shared" ca="1" si="298"/>
        <v>0</v>
      </c>
      <c r="Y2147" s="276"/>
      <c r="Z2147" s="276"/>
      <c r="AB2147" s="278" t="str">
        <f t="shared" si="299"/>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297"/>
        <v/>
      </c>
      <c r="T2148" s="225" t="str">
        <f ca="1">IF(B2148="","",IF(ISERROR(MATCH($J2148,SorP!$B$1:$B$6230,0)),"",INDIRECT("'SorP'!$A$"&amp;MATCH($J2148,SorP!$B$1:$B$6230,0))))</f>
        <v/>
      </c>
      <c r="U2148" s="241"/>
      <c r="V2148" s="275" t="e">
        <f>IF(C2148="",NA(),MATCH($B2148&amp;$C2148,'Smelter Look-up'!$J:$J,0))</f>
        <v>#N/A</v>
      </c>
      <c r="W2148" s="276"/>
      <c r="X2148" s="276">
        <f t="shared" ca="1" si="298"/>
        <v>0</v>
      </c>
      <c r="Y2148" s="276"/>
      <c r="Z2148" s="276"/>
      <c r="AB2148" s="278" t="str">
        <f t="shared" si="299"/>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297"/>
        <v/>
      </c>
      <c r="T2149" s="225" t="str">
        <f ca="1">IF(B2149="","",IF(ISERROR(MATCH($J2149,SorP!$B$1:$B$6230,0)),"",INDIRECT("'SorP'!$A$"&amp;MATCH($J2149,SorP!$B$1:$B$6230,0))))</f>
        <v/>
      </c>
      <c r="U2149" s="241"/>
      <c r="V2149" s="275" t="e">
        <f>IF(C2149="",NA(),MATCH($B2149&amp;$C2149,'Smelter Look-up'!$J:$J,0))</f>
        <v>#N/A</v>
      </c>
      <c r="W2149" s="276"/>
      <c r="X2149" s="276">
        <f t="shared" ca="1" si="298"/>
        <v>0</v>
      </c>
      <c r="Y2149" s="276"/>
      <c r="Z2149" s="276"/>
      <c r="AB2149" s="278" t="str">
        <f t="shared" si="299"/>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297"/>
        <v/>
      </c>
      <c r="T2150" s="225" t="str">
        <f ca="1">IF(B2150="","",IF(ISERROR(MATCH($J2150,SorP!$B$1:$B$6230,0)),"",INDIRECT("'SorP'!$A$"&amp;MATCH($J2150,SorP!$B$1:$B$6230,0))))</f>
        <v/>
      </c>
      <c r="U2150" s="241"/>
      <c r="V2150" s="275" t="e">
        <f>IF(C2150="",NA(),MATCH($B2150&amp;$C2150,'Smelter Look-up'!$J:$J,0))</f>
        <v>#N/A</v>
      </c>
      <c r="W2150" s="276"/>
      <c r="X2150" s="276">
        <f t="shared" ca="1" si="298"/>
        <v>0</v>
      </c>
      <c r="Y2150" s="276"/>
      <c r="Z2150" s="276"/>
      <c r="AB2150" s="278" t="str">
        <f t="shared" si="299"/>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297"/>
        <v/>
      </c>
      <c r="T2151" s="225" t="str">
        <f ca="1">IF(B2151="","",IF(ISERROR(MATCH($J2151,SorP!$B$1:$B$6230,0)),"",INDIRECT("'SorP'!$A$"&amp;MATCH($J2151,SorP!$B$1:$B$6230,0))))</f>
        <v/>
      </c>
      <c r="U2151" s="241"/>
      <c r="V2151" s="275" t="e">
        <f>IF(C2151="",NA(),MATCH($B2151&amp;$C2151,'Smelter Look-up'!$J:$J,0))</f>
        <v>#N/A</v>
      </c>
      <c r="W2151" s="276"/>
      <c r="X2151" s="276">
        <f t="shared" ca="1" si="298"/>
        <v>0</v>
      </c>
      <c r="Y2151" s="276"/>
      <c r="Z2151" s="276"/>
      <c r="AB2151" s="278" t="str">
        <f t="shared" si="299"/>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297"/>
        <v/>
      </c>
      <c r="T2152" s="225" t="str">
        <f ca="1">IF(B2152="","",IF(ISERROR(MATCH($J2152,SorP!$B$1:$B$6230,0)),"",INDIRECT("'SorP'!$A$"&amp;MATCH($J2152,SorP!$B$1:$B$6230,0))))</f>
        <v/>
      </c>
      <c r="U2152" s="241"/>
      <c r="V2152" s="275" t="e">
        <f>IF(C2152="",NA(),MATCH($B2152&amp;$C2152,'Smelter Look-up'!$J:$J,0))</f>
        <v>#N/A</v>
      </c>
      <c r="W2152" s="276"/>
      <c r="X2152" s="276">
        <f t="shared" ca="1" si="298"/>
        <v>0</v>
      </c>
      <c r="Y2152" s="276"/>
      <c r="Z2152" s="276"/>
      <c r="AB2152" s="278" t="str">
        <f t="shared" si="299"/>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297"/>
        <v/>
      </c>
      <c r="T2153" s="225" t="str">
        <f ca="1">IF(B2153="","",IF(ISERROR(MATCH($J2153,SorP!$B$1:$B$6230,0)),"",INDIRECT("'SorP'!$A$"&amp;MATCH($J2153,SorP!$B$1:$B$6230,0))))</f>
        <v/>
      </c>
      <c r="U2153" s="241"/>
      <c r="V2153" s="275" t="e">
        <f>IF(C2153="",NA(),MATCH($B2153&amp;$C2153,'Smelter Look-up'!$J:$J,0))</f>
        <v>#N/A</v>
      </c>
      <c r="W2153" s="276"/>
      <c r="X2153" s="276">
        <f t="shared" ca="1" si="298"/>
        <v>0</v>
      </c>
      <c r="Y2153" s="276"/>
      <c r="Z2153" s="276"/>
      <c r="AB2153" s="278" t="str">
        <f t="shared" si="299"/>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297"/>
        <v/>
      </c>
      <c r="T2154" s="225" t="str">
        <f ca="1">IF(B2154="","",IF(ISERROR(MATCH($J2154,SorP!$B$1:$B$6230,0)),"",INDIRECT("'SorP'!$A$"&amp;MATCH($J2154,SorP!$B$1:$B$6230,0))))</f>
        <v/>
      </c>
      <c r="U2154" s="241"/>
      <c r="V2154" s="275" t="e">
        <f>IF(C2154="",NA(),MATCH($B2154&amp;$C2154,'Smelter Look-up'!$J:$J,0))</f>
        <v>#N/A</v>
      </c>
      <c r="W2154" s="276"/>
      <c r="X2154" s="276">
        <f t="shared" ca="1" si="298"/>
        <v>0</v>
      </c>
      <c r="Y2154" s="276"/>
      <c r="Z2154" s="276"/>
      <c r="AB2154" s="278" t="str">
        <f t="shared" si="299"/>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297"/>
        <v/>
      </c>
      <c r="T2155" s="225" t="str">
        <f ca="1">IF(B2155="","",IF(ISERROR(MATCH($J2155,SorP!$B$1:$B$6230,0)),"",INDIRECT("'SorP'!$A$"&amp;MATCH($J2155,SorP!$B$1:$B$6230,0))))</f>
        <v/>
      </c>
      <c r="U2155" s="241"/>
      <c r="V2155" s="275" t="e">
        <f>IF(C2155="",NA(),MATCH($B2155&amp;$C2155,'Smelter Look-up'!$J:$J,0))</f>
        <v>#N/A</v>
      </c>
      <c r="W2155" s="276"/>
      <c r="X2155" s="276">
        <f t="shared" ca="1" si="298"/>
        <v>0</v>
      </c>
      <c r="Y2155" s="276"/>
      <c r="Z2155" s="276"/>
      <c r="AB2155" s="278" t="str">
        <f t="shared" si="299"/>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297"/>
        <v/>
      </c>
      <c r="T2156" s="225" t="str">
        <f ca="1">IF(B2156="","",IF(ISERROR(MATCH($J2156,SorP!$B$1:$B$6230,0)),"",INDIRECT("'SorP'!$A$"&amp;MATCH($J2156,SorP!$B$1:$B$6230,0))))</f>
        <v/>
      </c>
      <c r="U2156" s="241"/>
      <c r="V2156" s="275" t="e">
        <f>IF(C2156="",NA(),MATCH($B2156&amp;$C2156,'Smelter Look-up'!$J:$J,0))</f>
        <v>#N/A</v>
      </c>
      <c r="W2156" s="276"/>
      <c r="X2156" s="276">
        <f t="shared" ca="1" si="298"/>
        <v>0</v>
      </c>
      <c r="Y2156" s="276"/>
      <c r="Z2156" s="276"/>
      <c r="AB2156" s="278" t="str">
        <f t="shared" si="299"/>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297"/>
        <v/>
      </c>
      <c r="T2157" s="225" t="str">
        <f ca="1">IF(B2157="","",IF(ISERROR(MATCH($J2157,SorP!$B$1:$B$6230,0)),"",INDIRECT("'SorP'!$A$"&amp;MATCH($J2157,SorP!$B$1:$B$6230,0))))</f>
        <v/>
      </c>
      <c r="U2157" s="241"/>
      <c r="V2157" s="275" t="e">
        <f>IF(C2157="",NA(),MATCH($B2157&amp;$C2157,'Smelter Look-up'!$J:$J,0))</f>
        <v>#N/A</v>
      </c>
      <c r="W2157" s="276"/>
      <c r="X2157" s="276">
        <f t="shared" ca="1" si="298"/>
        <v>0</v>
      </c>
      <c r="Y2157" s="276"/>
      <c r="Z2157" s="276"/>
      <c r="AB2157" s="278" t="str">
        <f t="shared" si="299"/>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297"/>
        <v/>
      </c>
      <c r="T2158" s="225" t="str">
        <f ca="1">IF(B2158="","",IF(ISERROR(MATCH($J2158,SorP!$B$1:$B$6230,0)),"",INDIRECT("'SorP'!$A$"&amp;MATCH($J2158,SorP!$B$1:$B$6230,0))))</f>
        <v/>
      </c>
      <c r="U2158" s="241"/>
      <c r="V2158" s="275" t="e">
        <f>IF(C2158="",NA(),MATCH($B2158&amp;$C2158,'Smelter Look-up'!$J:$J,0))</f>
        <v>#N/A</v>
      </c>
      <c r="W2158" s="276"/>
      <c r="X2158" s="276">
        <f t="shared" ca="1" si="298"/>
        <v>0</v>
      </c>
      <c r="Y2158" s="276"/>
      <c r="Z2158" s="276"/>
      <c r="AB2158" s="278" t="str">
        <f t="shared" si="299"/>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297"/>
        <v/>
      </c>
      <c r="T2159" s="225" t="str">
        <f ca="1">IF(B2159="","",IF(ISERROR(MATCH($J2159,SorP!$B$1:$B$6230,0)),"",INDIRECT("'SorP'!$A$"&amp;MATCH($J2159,SorP!$B$1:$B$6230,0))))</f>
        <v/>
      </c>
      <c r="U2159" s="241"/>
      <c r="V2159" s="275" t="e">
        <f>IF(C2159="",NA(),MATCH($B2159&amp;$C2159,'Smelter Look-up'!$J:$J,0))</f>
        <v>#N/A</v>
      </c>
      <c r="W2159" s="276"/>
      <c r="X2159" s="276">
        <f t="shared" ca="1" si="298"/>
        <v>0</v>
      </c>
      <c r="Y2159" s="276"/>
      <c r="Z2159" s="276"/>
      <c r="AB2159" s="278" t="str">
        <f t="shared" si="299"/>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297"/>
        <v/>
      </c>
      <c r="T2160" s="225" t="str">
        <f ca="1">IF(B2160="","",IF(ISERROR(MATCH($J2160,SorP!$B$1:$B$6230,0)),"",INDIRECT("'SorP'!$A$"&amp;MATCH($J2160,SorP!$B$1:$B$6230,0))))</f>
        <v/>
      </c>
      <c r="U2160" s="241"/>
      <c r="V2160" s="275" t="e">
        <f>IF(C2160="",NA(),MATCH($B2160&amp;$C2160,'Smelter Look-up'!$J:$J,0))</f>
        <v>#N/A</v>
      </c>
      <c r="W2160" s="276"/>
      <c r="X2160" s="276">
        <f t="shared" ca="1" si="298"/>
        <v>0</v>
      </c>
      <c r="Y2160" s="276"/>
      <c r="Z2160" s="276"/>
      <c r="AB2160" s="278" t="str">
        <f t="shared" si="299"/>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297"/>
        <v/>
      </c>
      <c r="T2161" s="225" t="str">
        <f ca="1">IF(B2161="","",IF(ISERROR(MATCH($J2161,SorP!$B$1:$B$6230,0)),"",INDIRECT("'SorP'!$A$"&amp;MATCH($J2161,SorP!$B$1:$B$6230,0))))</f>
        <v/>
      </c>
      <c r="U2161" s="241"/>
      <c r="V2161" s="275" t="e">
        <f>IF(C2161="",NA(),MATCH($B2161&amp;$C2161,'Smelter Look-up'!$J:$J,0))</f>
        <v>#N/A</v>
      </c>
      <c r="W2161" s="276"/>
      <c r="X2161" s="276">
        <f t="shared" ca="1" si="298"/>
        <v>0</v>
      </c>
      <c r="Y2161" s="276"/>
      <c r="Z2161" s="276"/>
      <c r="AB2161" s="278" t="str">
        <f t="shared" si="299"/>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297"/>
        <v/>
      </c>
      <c r="T2162" s="225" t="str">
        <f ca="1">IF(B2162="","",IF(ISERROR(MATCH($J2162,SorP!$B$1:$B$6230,0)),"",INDIRECT("'SorP'!$A$"&amp;MATCH($J2162,SorP!$B$1:$B$6230,0))))</f>
        <v/>
      </c>
      <c r="U2162" s="241"/>
      <c r="V2162" s="275" t="e">
        <f>IF(C2162="",NA(),MATCH($B2162&amp;$C2162,'Smelter Look-up'!$J:$J,0))</f>
        <v>#N/A</v>
      </c>
      <c r="W2162" s="276"/>
      <c r="X2162" s="276">
        <f t="shared" ca="1" si="298"/>
        <v>0</v>
      </c>
      <c r="Y2162" s="276"/>
      <c r="Z2162" s="276"/>
      <c r="AB2162" s="278" t="str">
        <f t="shared" si="299"/>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297"/>
        <v/>
      </c>
      <c r="T2163" s="225" t="str">
        <f ca="1">IF(B2163="","",IF(ISERROR(MATCH($J2163,SorP!$B$1:$B$6230,0)),"",INDIRECT("'SorP'!$A$"&amp;MATCH($J2163,SorP!$B$1:$B$6230,0))))</f>
        <v/>
      </c>
      <c r="U2163" s="241"/>
      <c r="V2163" s="275" t="e">
        <f>IF(C2163="",NA(),MATCH($B2163&amp;$C2163,'Smelter Look-up'!$J:$J,0))</f>
        <v>#N/A</v>
      </c>
      <c r="W2163" s="276"/>
      <c r="X2163" s="276">
        <f t="shared" ca="1" si="298"/>
        <v>0</v>
      </c>
      <c r="Y2163" s="276"/>
      <c r="Z2163" s="276"/>
      <c r="AB2163" s="278" t="str">
        <f t="shared" si="299"/>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297"/>
        <v/>
      </c>
      <c r="T2164" s="225" t="str">
        <f ca="1">IF(B2164="","",IF(ISERROR(MATCH($J2164,SorP!$B$1:$B$6230,0)),"",INDIRECT("'SorP'!$A$"&amp;MATCH($J2164,SorP!$B$1:$B$6230,0))))</f>
        <v/>
      </c>
      <c r="U2164" s="241"/>
      <c r="V2164" s="275" t="e">
        <f>IF(C2164="",NA(),MATCH($B2164&amp;$C2164,'Smelter Look-up'!$J:$J,0))</f>
        <v>#N/A</v>
      </c>
      <c r="W2164" s="276"/>
      <c r="X2164" s="276">
        <f t="shared" ca="1" si="298"/>
        <v>0</v>
      </c>
      <c r="Y2164" s="276"/>
      <c r="Z2164" s="276"/>
      <c r="AB2164" s="278" t="str">
        <f t="shared" si="299"/>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297"/>
        <v/>
      </c>
      <c r="T2165" s="225" t="str">
        <f ca="1">IF(B2165="","",IF(ISERROR(MATCH($J2165,SorP!$B$1:$B$6230,0)),"",INDIRECT("'SorP'!$A$"&amp;MATCH($J2165,SorP!$B$1:$B$6230,0))))</f>
        <v/>
      </c>
      <c r="U2165" s="241"/>
      <c r="V2165" s="275" t="e">
        <f>IF(C2165="",NA(),MATCH($B2165&amp;$C2165,'Smelter Look-up'!$J:$J,0))</f>
        <v>#N/A</v>
      </c>
      <c r="W2165" s="276"/>
      <c r="X2165" s="276">
        <f t="shared" ca="1" si="298"/>
        <v>0</v>
      </c>
      <c r="Y2165" s="276"/>
      <c r="Z2165" s="276"/>
      <c r="AB2165" s="278" t="str">
        <f t="shared" si="299"/>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297"/>
        <v/>
      </c>
      <c r="T2166" s="225" t="str">
        <f ca="1">IF(B2166="","",IF(ISERROR(MATCH($J2166,SorP!$B$1:$B$6230,0)),"",INDIRECT("'SorP'!$A$"&amp;MATCH($J2166,SorP!$B$1:$B$6230,0))))</f>
        <v/>
      </c>
      <c r="U2166" s="241"/>
      <c r="V2166" s="275" t="e">
        <f>IF(C2166="",NA(),MATCH($B2166&amp;$C2166,'Smelter Look-up'!$J:$J,0))</f>
        <v>#N/A</v>
      </c>
      <c r="W2166" s="276"/>
      <c r="X2166" s="276">
        <f t="shared" ca="1" si="298"/>
        <v>0</v>
      </c>
      <c r="Y2166" s="276"/>
      <c r="Z2166" s="276"/>
      <c r="AB2166" s="278" t="str">
        <f t="shared" si="299"/>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297"/>
        <v/>
      </c>
      <c r="T2167" s="225" t="str">
        <f ca="1">IF(B2167="","",IF(ISERROR(MATCH($J2167,SorP!$B$1:$B$6230,0)),"",INDIRECT("'SorP'!$A$"&amp;MATCH($J2167,SorP!$B$1:$B$6230,0))))</f>
        <v/>
      </c>
      <c r="U2167" s="241"/>
      <c r="V2167" s="275" t="e">
        <f>IF(C2167="",NA(),MATCH($B2167&amp;$C2167,'Smelter Look-up'!$J:$J,0))</f>
        <v>#N/A</v>
      </c>
      <c r="W2167" s="276"/>
      <c r="X2167" s="276">
        <f t="shared" ca="1" si="298"/>
        <v>0</v>
      </c>
      <c r="Y2167" s="276"/>
      <c r="Z2167" s="276"/>
      <c r="AB2167" s="278" t="str">
        <f t="shared" si="299"/>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297"/>
        <v/>
      </c>
      <c r="T2168" s="225" t="str">
        <f ca="1">IF(B2168="","",IF(ISERROR(MATCH($J2168,SorP!$B$1:$B$6230,0)),"",INDIRECT("'SorP'!$A$"&amp;MATCH($J2168,SorP!$B$1:$B$6230,0))))</f>
        <v/>
      </c>
      <c r="U2168" s="241"/>
      <c r="V2168" s="275" t="e">
        <f>IF(C2168="",NA(),MATCH($B2168&amp;$C2168,'Smelter Look-up'!$J:$J,0))</f>
        <v>#N/A</v>
      </c>
      <c r="W2168" s="276"/>
      <c r="X2168" s="276">
        <f t="shared" ca="1" si="298"/>
        <v>0</v>
      </c>
      <c r="Y2168" s="276"/>
      <c r="Z2168" s="276"/>
      <c r="AB2168" s="278" t="str">
        <f t="shared" si="299"/>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297"/>
        <v/>
      </c>
      <c r="T2169" s="225" t="str">
        <f ca="1">IF(B2169="","",IF(ISERROR(MATCH($J2169,SorP!$B$1:$B$6230,0)),"",INDIRECT("'SorP'!$A$"&amp;MATCH($J2169,SorP!$B$1:$B$6230,0))))</f>
        <v/>
      </c>
      <c r="U2169" s="241"/>
      <c r="V2169" s="275" t="e">
        <f>IF(C2169="",NA(),MATCH($B2169&amp;$C2169,'Smelter Look-up'!$J:$J,0))</f>
        <v>#N/A</v>
      </c>
      <c r="W2169" s="276"/>
      <c r="X2169" s="276">
        <f t="shared" ca="1" si="298"/>
        <v>0</v>
      </c>
      <c r="Y2169" s="276"/>
      <c r="Z2169" s="276"/>
      <c r="AB2169" s="278" t="str">
        <f t="shared" si="299"/>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297"/>
        <v/>
      </c>
      <c r="T2170" s="225" t="str">
        <f ca="1">IF(B2170="","",IF(ISERROR(MATCH($J2170,SorP!$B$1:$B$6230,0)),"",INDIRECT("'SorP'!$A$"&amp;MATCH($J2170,SorP!$B$1:$B$6230,0))))</f>
        <v/>
      </c>
      <c r="U2170" s="241"/>
      <c r="V2170" s="275" t="e">
        <f>IF(C2170="",NA(),MATCH($B2170&amp;$C2170,'Smelter Look-up'!$J:$J,0))</f>
        <v>#N/A</v>
      </c>
      <c r="W2170" s="276"/>
      <c r="X2170" s="276">
        <f t="shared" ca="1" si="298"/>
        <v>0</v>
      </c>
      <c r="Y2170" s="276"/>
      <c r="Z2170" s="276"/>
      <c r="AB2170" s="278" t="str">
        <f t="shared" si="299"/>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0">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1">IF(AND(C2171="Smelter not listed",OR(LEN(D2171)=0,LEN(E2171)=0)),1,0)</f>
        <v>0</v>
      </c>
      <c r="Y2171" s="276"/>
      <c r="Z2171" s="276"/>
      <c r="AB2171" s="278" t="str">
        <f t="shared" ref="AB2171" si="302">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3">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04">IF(AND(C2172="Smelter not listed",OR(LEN(D2172)=0,LEN(E2172)=0)),1,0)</f>
        <v>0</v>
      </c>
      <c r="Y2172" s="276"/>
      <c r="Z2172" s="276"/>
      <c r="AB2172" s="278" t="str">
        <f t="shared" ref="AB2172:AB2203" si="305">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3"/>
        <v/>
      </c>
      <c r="T2173" s="225" t="str">
        <f ca="1">IF(B2173="","",IF(ISERROR(MATCH($J2173,SorP!$B$1:$B$6230,0)),"",INDIRECT("'SorP'!$A$"&amp;MATCH($J2173,SorP!$B$1:$B$6230,0))))</f>
        <v/>
      </c>
      <c r="U2173" s="241"/>
      <c r="V2173" s="275" t="e">
        <f>IF(C2173="",NA(),MATCH($B2173&amp;$C2173,'Smelter Look-up'!$J:$J,0))</f>
        <v>#N/A</v>
      </c>
      <c r="W2173" s="276"/>
      <c r="X2173" s="276">
        <f t="shared" ca="1" si="304"/>
        <v>0</v>
      </c>
      <c r="Y2173" s="276"/>
      <c r="Z2173" s="276"/>
      <c r="AB2173" s="278" t="str">
        <f t="shared" si="305"/>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3"/>
        <v/>
      </c>
      <c r="T2174" s="225" t="str">
        <f ca="1">IF(B2174="","",IF(ISERROR(MATCH($J2174,SorP!$B$1:$B$6230,0)),"",INDIRECT("'SorP'!$A$"&amp;MATCH($J2174,SorP!$B$1:$B$6230,0))))</f>
        <v/>
      </c>
      <c r="U2174" s="241"/>
      <c r="V2174" s="275" t="e">
        <f>IF(C2174="",NA(),MATCH($B2174&amp;$C2174,'Smelter Look-up'!$J:$J,0))</f>
        <v>#N/A</v>
      </c>
      <c r="W2174" s="276"/>
      <c r="X2174" s="276">
        <f t="shared" ca="1" si="304"/>
        <v>0</v>
      </c>
      <c r="Y2174" s="276"/>
      <c r="Z2174" s="276"/>
      <c r="AB2174" s="278" t="str">
        <f t="shared" si="305"/>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3"/>
        <v/>
      </c>
      <c r="T2175" s="225" t="str">
        <f ca="1">IF(B2175="","",IF(ISERROR(MATCH($J2175,SorP!$B$1:$B$6230,0)),"",INDIRECT("'SorP'!$A$"&amp;MATCH($J2175,SorP!$B$1:$B$6230,0))))</f>
        <v/>
      </c>
      <c r="U2175" s="241"/>
      <c r="V2175" s="275" t="e">
        <f>IF(C2175="",NA(),MATCH($B2175&amp;$C2175,'Smelter Look-up'!$J:$J,0))</f>
        <v>#N/A</v>
      </c>
      <c r="W2175" s="276"/>
      <c r="X2175" s="276">
        <f t="shared" ca="1" si="304"/>
        <v>0</v>
      </c>
      <c r="Y2175" s="276"/>
      <c r="Z2175" s="276"/>
      <c r="AB2175" s="278" t="str">
        <f t="shared" si="305"/>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3"/>
        <v/>
      </c>
      <c r="T2176" s="225" t="str">
        <f ca="1">IF(B2176="","",IF(ISERROR(MATCH($J2176,SorP!$B$1:$B$6230,0)),"",INDIRECT("'SorP'!$A$"&amp;MATCH($J2176,SorP!$B$1:$B$6230,0))))</f>
        <v/>
      </c>
      <c r="U2176" s="241"/>
      <c r="V2176" s="275" t="e">
        <f>IF(C2176="",NA(),MATCH($B2176&amp;$C2176,'Smelter Look-up'!$J:$J,0))</f>
        <v>#N/A</v>
      </c>
      <c r="W2176" s="276"/>
      <c r="X2176" s="276">
        <f t="shared" ca="1" si="304"/>
        <v>0</v>
      </c>
      <c r="Y2176" s="276"/>
      <c r="Z2176" s="276"/>
      <c r="AB2176" s="278" t="str">
        <f t="shared" si="305"/>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3"/>
        <v/>
      </c>
      <c r="T2177" s="225" t="str">
        <f ca="1">IF(B2177="","",IF(ISERROR(MATCH($J2177,SorP!$B$1:$B$6230,0)),"",INDIRECT("'SorP'!$A$"&amp;MATCH($J2177,SorP!$B$1:$B$6230,0))))</f>
        <v/>
      </c>
      <c r="U2177" s="241"/>
      <c r="V2177" s="275" t="e">
        <f>IF(C2177="",NA(),MATCH($B2177&amp;$C2177,'Smelter Look-up'!$J:$J,0))</f>
        <v>#N/A</v>
      </c>
      <c r="W2177" s="276"/>
      <c r="X2177" s="276">
        <f t="shared" ca="1" si="304"/>
        <v>0</v>
      </c>
      <c r="Y2177" s="276"/>
      <c r="Z2177" s="276"/>
      <c r="AB2177" s="278" t="str">
        <f t="shared" si="305"/>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3"/>
        <v/>
      </c>
      <c r="T2178" s="225" t="str">
        <f ca="1">IF(B2178="","",IF(ISERROR(MATCH($J2178,SorP!$B$1:$B$6230,0)),"",INDIRECT("'SorP'!$A$"&amp;MATCH($J2178,SorP!$B$1:$B$6230,0))))</f>
        <v/>
      </c>
      <c r="U2178" s="241"/>
      <c r="V2178" s="275" t="e">
        <f>IF(C2178="",NA(),MATCH($B2178&amp;$C2178,'Smelter Look-up'!$J:$J,0))</f>
        <v>#N/A</v>
      </c>
      <c r="W2178" s="276"/>
      <c r="X2178" s="276">
        <f t="shared" ca="1" si="304"/>
        <v>0</v>
      </c>
      <c r="Y2178" s="276"/>
      <c r="Z2178" s="276"/>
      <c r="AB2178" s="278" t="str">
        <f t="shared" si="305"/>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3"/>
        <v/>
      </c>
      <c r="T2179" s="225" t="str">
        <f ca="1">IF(B2179="","",IF(ISERROR(MATCH($J2179,SorP!$B$1:$B$6230,0)),"",INDIRECT("'SorP'!$A$"&amp;MATCH($J2179,SorP!$B$1:$B$6230,0))))</f>
        <v/>
      </c>
      <c r="U2179" s="241"/>
      <c r="V2179" s="275" t="e">
        <f>IF(C2179="",NA(),MATCH($B2179&amp;$C2179,'Smelter Look-up'!$J:$J,0))</f>
        <v>#N/A</v>
      </c>
      <c r="W2179" s="276"/>
      <c r="X2179" s="276">
        <f t="shared" ca="1" si="304"/>
        <v>0</v>
      </c>
      <c r="Y2179" s="276"/>
      <c r="Z2179" s="276"/>
      <c r="AB2179" s="278" t="str">
        <f t="shared" si="305"/>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3"/>
        <v/>
      </c>
      <c r="T2180" s="225" t="str">
        <f ca="1">IF(B2180="","",IF(ISERROR(MATCH($J2180,SorP!$B$1:$B$6230,0)),"",INDIRECT("'SorP'!$A$"&amp;MATCH($J2180,SorP!$B$1:$B$6230,0))))</f>
        <v/>
      </c>
      <c r="U2180" s="241"/>
      <c r="V2180" s="275" t="e">
        <f>IF(C2180="",NA(),MATCH($B2180&amp;$C2180,'Smelter Look-up'!$J:$J,0))</f>
        <v>#N/A</v>
      </c>
      <c r="W2180" s="276"/>
      <c r="X2180" s="276">
        <f t="shared" ca="1" si="304"/>
        <v>0</v>
      </c>
      <c r="Y2180" s="276"/>
      <c r="Z2180" s="276"/>
      <c r="AB2180" s="278" t="str">
        <f t="shared" si="305"/>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3"/>
        <v/>
      </c>
      <c r="T2181" s="225" t="str">
        <f ca="1">IF(B2181="","",IF(ISERROR(MATCH($J2181,SorP!$B$1:$B$6230,0)),"",INDIRECT("'SorP'!$A$"&amp;MATCH($J2181,SorP!$B$1:$B$6230,0))))</f>
        <v/>
      </c>
      <c r="U2181" s="241"/>
      <c r="V2181" s="275" t="e">
        <f>IF(C2181="",NA(),MATCH($B2181&amp;$C2181,'Smelter Look-up'!$J:$J,0))</f>
        <v>#N/A</v>
      </c>
      <c r="W2181" s="276"/>
      <c r="X2181" s="276">
        <f t="shared" ca="1" si="304"/>
        <v>0</v>
      </c>
      <c r="Y2181" s="276"/>
      <c r="Z2181" s="276"/>
      <c r="AB2181" s="278" t="str">
        <f t="shared" si="305"/>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3"/>
        <v/>
      </c>
      <c r="T2182" s="225" t="str">
        <f ca="1">IF(B2182="","",IF(ISERROR(MATCH($J2182,SorP!$B$1:$B$6230,0)),"",INDIRECT("'SorP'!$A$"&amp;MATCH($J2182,SorP!$B$1:$B$6230,0))))</f>
        <v/>
      </c>
      <c r="U2182" s="241"/>
      <c r="V2182" s="275" t="e">
        <f>IF(C2182="",NA(),MATCH($B2182&amp;$C2182,'Smelter Look-up'!$J:$J,0))</f>
        <v>#N/A</v>
      </c>
      <c r="W2182" s="276"/>
      <c r="X2182" s="276">
        <f t="shared" ca="1" si="304"/>
        <v>0</v>
      </c>
      <c r="Y2182" s="276"/>
      <c r="Z2182" s="276"/>
      <c r="AB2182" s="278" t="str">
        <f t="shared" si="305"/>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3"/>
        <v/>
      </c>
      <c r="T2183" s="225" t="str">
        <f ca="1">IF(B2183="","",IF(ISERROR(MATCH($J2183,SorP!$B$1:$B$6230,0)),"",INDIRECT("'SorP'!$A$"&amp;MATCH($J2183,SorP!$B$1:$B$6230,0))))</f>
        <v/>
      </c>
      <c r="U2183" s="241"/>
      <c r="V2183" s="275" t="e">
        <f>IF(C2183="",NA(),MATCH($B2183&amp;$C2183,'Smelter Look-up'!$J:$J,0))</f>
        <v>#N/A</v>
      </c>
      <c r="W2183" s="276"/>
      <c r="X2183" s="276">
        <f t="shared" ca="1" si="304"/>
        <v>0</v>
      </c>
      <c r="Y2183" s="276"/>
      <c r="Z2183" s="276"/>
      <c r="AB2183" s="278" t="str">
        <f t="shared" si="305"/>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3"/>
        <v/>
      </c>
      <c r="T2184" s="225" t="str">
        <f ca="1">IF(B2184="","",IF(ISERROR(MATCH($J2184,SorP!$B$1:$B$6230,0)),"",INDIRECT("'SorP'!$A$"&amp;MATCH($J2184,SorP!$B$1:$B$6230,0))))</f>
        <v/>
      </c>
      <c r="U2184" s="241"/>
      <c r="V2184" s="275" t="e">
        <f>IF(C2184="",NA(),MATCH($B2184&amp;$C2184,'Smelter Look-up'!$J:$J,0))</f>
        <v>#N/A</v>
      </c>
      <c r="W2184" s="276"/>
      <c r="X2184" s="276">
        <f t="shared" ca="1" si="304"/>
        <v>0</v>
      </c>
      <c r="Y2184" s="276"/>
      <c r="Z2184" s="276"/>
      <c r="AB2184" s="278" t="str">
        <f t="shared" si="305"/>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3"/>
        <v/>
      </c>
      <c r="T2185" s="225" t="str">
        <f ca="1">IF(B2185="","",IF(ISERROR(MATCH($J2185,SorP!$B$1:$B$6230,0)),"",INDIRECT("'SorP'!$A$"&amp;MATCH($J2185,SorP!$B$1:$B$6230,0))))</f>
        <v/>
      </c>
      <c r="U2185" s="241"/>
      <c r="V2185" s="275" t="e">
        <f>IF(C2185="",NA(),MATCH($B2185&amp;$C2185,'Smelter Look-up'!$J:$J,0))</f>
        <v>#N/A</v>
      </c>
      <c r="W2185" s="276"/>
      <c r="X2185" s="276">
        <f t="shared" ca="1" si="304"/>
        <v>0</v>
      </c>
      <c r="Y2185" s="276"/>
      <c r="Z2185" s="276"/>
      <c r="AB2185" s="278" t="str">
        <f t="shared" si="305"/>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3"/>
        <v/>
      </c>
      <c r="T2186" s="225" t="str">
        <f ca="1">IF(B2186="","",IF(ISERROR(MATCH($J2186,SorP!$B$1:$B$6230,0)),"",INDIRECT("'SorP'!$A$"&amp;MATCH($J2186,SorP!$B$1:$B$6230,0))))</f>
        <v/>
      </c>
      <c r="U2186" s="241"/>
      <c r="V2186" s="275" t="e">
        <f>IF(C2186="",NA(),MATCH($B2186&amp;$C2186,'Smelter Look-up'!$J:$J,0))</f>
        <v>#N/A</v>
      </c>
      <c r="W2186" s="276"/>
      <c r="X2186" s="276">
        <f t="shared" ca="1" si="304"/>
        <v>0</v>
      </c>
      <c r="Y2186" s="276"/>
      <c r="Z2186" s="276"/>
      <c r="AB2186" s="278" t="str">
        <f t="shared" si="305"/>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3"/>
        <v/>
      </c>
      <c r="T2187" s="225" t="str">
        <f ca="1">IF(B2187="","",IF(ISERROR(MATCH($J2187,SorP!$B$1:$B$6230,0)),"",INDIRECT("'SorP'!$A$"&amp;MATCH($J2187,SorP!$B$1:$B$6230,0))))</f>
        <v/>
      </c>
      <c r="U2187" s="241"/>
      <c r="V2187" s="275" t="e">
        <f>IF(C2187="",NA(),MATCH($B2187&amp;$C2187,'Smelter Look-up'!$J:$J,0))</f>
        <v>#N/A</v>
      </c>
      <c r="W2187" s="276"/>
      <c r="X2187" s="276">
        <f t="shared" ca="1" si="304"/>
        <v>0</v>
      </c>
      <c r="Y2187" s="276"/>
      <c r="Z2187" s="276"/>
      <c r="AB2187" s="278" t="str">
        <f t="shared" si="305"/>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3"/>
        <v/>
      </c>
      <c r="T2188" s="225" t="str">
        <f ca="1">IF(B2188="","",IF(ISERROR(MATCH($J2188,SorP!$B$1:$B$6230,0)),"",INDIRECT("'SorP'!$A$"&amp;MATCH($J2188,SorP!$B$1:$B$6230,0))))</f>
        <v/>
      </c>
      <c r="U2188" s="241"/>
      <c r="V2188" s="275" t="e">
        <f>IF(C2188="",NA(),MATCH($B2188&amp;$C2188,'Smelter Look-up'!$J:$J,0))</f>
        <v>#N/A</v>
      </c>
      <c r="W2188" s="276"/>
      <c r="X2188" s="276">
        <f t="shared" ca="1" si="304"/>
        <v>0</v>
      </c>
      <c r="Y2188" s="276"/>
      <c r="Z2188" s="276"/>
      <c r="AB2188" s="278" t="str">
        <f t="shared" si="305"/>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3"/>
        <v/>
      </c>
      <c r="T2189" s="225" t="str">
        <f ca="1">IF(B2189="","",IF(ISERROR(MATCH($J2189,SorP!$B$1:$B$6230,0)),"",INDIRECT("'SorP'!$A$"&amp;MATCH($J2189,SorP!$B$1:$B$6230,0))))</f>
        <v/>
      </c>
      <c r="U2189" s="241"/>
      <c r="V2189" s="275" t="e">
        <f>IF(C2189="",NA(),MATCH($B2189&amp;$C2189,'Smelter Look-up'!$J:$J,0))</f>
        <v>#N/A</v>
      </c>
      <c r="W2189" s="276"/>
      <c r="X2189" s="276">
        <f t="shared" ca="1" si="304"/>
        <v>0</v>
      </c>
      <c r="Y2189" s="276"/>
      <c r="Z2189" s="276"/>
      <c r="AB2189" s="278" t="str">
        <f t="shared" si="305"/>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3"/>
        <v/>
      </c>
      <c r="T2190" s="225" t="str">
        <f ca="1">IF(B2190="","",IF(ISERROR(MATCH($J2190,SorP!$B$1:$B$6230,0)),"",INDIRECT("'SorP'!$A$"&amp;MATCH($J2190,SorP!$B$1:$B$6230,0))))</f>
        <v/>
      </c>
      <c r="U2190" s="241"/>
      <c r="V2190" s="275" t="e">
        <f>IF(C2190="",NA(),MATCH($B2190&amp;$C2190,'Smelter Look-up'!$J:$J,0))</f>
        <v>#N/A</v>
      </c>
      <c r="W2190" s="276"/>
      <c r="X2190" s="276">
        <f t="shared" ca="1" si="304"/>
        <v>0</v>
      </c>
      <c r="Y2190" s="276"/>
      <c r="Z2190" s="276"/>
      <c r="AB2190" s="278" t="str">
        <f t="shared" si="305"/>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3"/>
        <v/>
      </c>
      <c r="T2191" s="225" t="str">
        <f ca="1">IF(B2191="","",IF(ISERROR(MATCH($J2191,SorP!$B$1:$B$6230,0)),"",INDIRECT("'SorP'!$A$"&amp;MATCH($J2191,SorP!$B$1:$B$6230,0))))</f>
        <v/>
      </c>
      <c r="U2191" s="241"/>
      <c r="V2191" s="275" t="e">
        <f>IF(C2191="",NA(),MATCH($B2191&amp;$C2191,'Smelter Look-up'!$J:$J,0))</f>
        <v>#N/A</v>
      </c>
      <c r="W2191" s="276"/>
      <c r="X2191" s="276">
        <f t="shared" ca="1" si="304"/>
        <v>0</v>
      </c>
      <c r="Y2191" s="276"/>
      <c r="Z2191" s="276"/>
      <c r="AB2191" s="278" t="str">
        <f t="shared" si="305"/>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3"/>
        <v/>
      </c>
      <c r="T2192" s="225" t="str">
        <f ca="1">IF(B2192="","",IF(ISERROR(MATCH($J2192,SorP!$B$1:$B$6230,0)),"",INDIRECT("'SorP'!$A$"&amp;MATCH($J2192,SorP!$B$1:$B$6230,0))))</f>
        <v/>
      </c>
      <c r="U2192" s="241"/>
      <c r="V2192" s="275" t="e">
        <f>IF(C2192="",NA(),MATCH($B2192&amp;$C2192,'Smelter Look-up'!$J:$J,0))</f>
        <v>#N/A</v>
      </c>
      <c r="W2192" s="276"/>
      <c r="X2192" s="276">
        <f t="shared" ca="1" si="304"/>
        <v>0</v>
      </c>
      <c r="Y2192" s="276"/>
      <c r="Z2192" s="276"/>
      <c r="AB2192" s="278" t="str">
        <f t="shared" si="305"/>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3"/>
        <v/>
      </c>
      <c r="T2193" s="225" t="str">
        <f ca="1">IF(B2193="","",IF(ISERROR(MATCH($J2193,SorP!$B$1:$B$6230,0)),"",INDIRECT("'SorP'!$A$"&amp;MATCH($J2193,SorP!$B$1:$B$6230,0))))</f>
        <v/>
      </c>
      <c r="U2193" s="241"/>
      <c r="V2193" s="275" t="e">
        <f>IF(C2193="",NA(),MATCH($B2193&amp;$C2193,'Smelter Look-up'!$J:$J,0))</f>
        <v>#N/A</v>
      </c>
      <c r="W2193" s="276"/>
      <c r="X2193" s="276">
        <f t="shared" ca="1" si="304"/>
        <v>0</v>
      </c>
      <c r="Y2193" s="276"/>
      <c r="Z2193" s="276"/>
      <c r="AB2193" s="278" t="str">
        <f t="shared" si="305"/>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3"/>
        <v/>
      </c>
      <c r="T2194" s="225" t="str">
        <f ca="1">IF(B2194="","",IF(ISERROR(MATCH($J2194,SorP!$B$1:$B$6230,0)),"",INDIRECT("'SorP'!$A$"&amp;MATCH($J2194,SorP!$B$1:$B$6230,0))))</f>
        <v/>
      </c>
      <c r="U2194" s="241"/>
      <c r="V2194" s="275" t="e">
        <f>IF(C2194="",NA(),MATCH($B2194&amp;$C2194,'Smelter Look-up'!$J:$J,0))</f>
        <v>#N/A</v>
      </c>
      <c r="W2194" s="276"/>
      <c r="X2194" s="276">
        <f t="shared" ca="1" si="304"/>
        <v>0</v>
      </c>
      <c r="Y2194" s="276"/>
      <c r="Z2194" s="276"/>
      <c r="AB2194" s="278" t="str">
        <f t="shared" si="305"/>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3"/>
        <v/>
      </c>
      <c r="T2195" s="225" t="str">
        <f ca="1">IF(B2195="","",IF(ISERROR(MATCH($J2195,SorP!$B$1:$B$6230,0)),"",INDIRECT("'SorP'!$A$"&amp;MATCH($J2195,SorP!$B$1:$B$6230,0))))</f>
        <v/>
      </c>
      <c r="U2195" s="241"/>
      <c r="V2195" s="275" t="e">
        <f>IF(C2195="",NA(),MATCH($B2195&amp;$C2195,'Smelter Look-up'!$J:$J,0))</f>
        <v>#N/A</v>
      </c>
      <c r="W2195" s="276"/>
      <c r="X2195" s="276">
        <f t="shared" ca="1" si="304"/>
        <v>0</v>
      </c>
      <c r="Y2195" s="276"/>
      <c r="Z2195" s="276"/>
      <c r="AB2195" s="278" t="str">
        <f t="shared" si="305"/>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3"/>
        <v/>
      </c>
      <c r="T2196" s="225" t="str">
        <f ca="1">IF(B2196="","",IF(ISERROR(MATCH($J2196,SorP!$B$1:$B$6230,0)),"",INDIRECT("'SorP'!$A$"&amp;MATCH($J2196,SorP!$B$1:$B$6230,0))))</f>
        <v/>
      </c>
      <c r="U2196" s="241"/>
      <c r="V2196" s="275" t="e">
        <f>IF(C2196="",NA(),MATCH($B2196&amp;$C2196,'Smelter Look-up'!$J:$J,0))</f>
        <v>#N/A</v>
      </c>
      <c r="W2196" s="276"/>
      <c r="X2196" s="276">
        <f t="shared" ca="1" si="304"/>
        <v>0</v>
      </c>
      <c r="Y2196" s="276"/>
      <c r="Z2196" s="276"/>
      <c r="AB2196" s="278" t="str">
        <f t="shared" si="305"/>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3"/>
        <v/>
      </c>
      <c r="T2197" s="225" t="str">
        <f ca="1">IF(B2197="","",IF(ISERROR(MATCH($J2197,SorP!$B$1:$B$6230,0)),"",INDIRECT("'SorP'!$A$"&amp;MATCH($J2197,SorP!$B$1:$B$6230,0))))</f>
        <v/>
      </c>
      <c r="U2197" s="241"/>
      <c r="V2197" s="275" t="e">
        <f>IF(C2197="",NA(),MATCH($B2197&amp;$C2197,'Smelter Look-up'!$J:$J,0))</f>
        <v>#N/A</v>
      </c>
      <c r="W2197" s="276"/>
      <c r="X2197" s="276">
        <f t="shared" ca="1" si="304"/>
        <v>0</v>
      </c>
      <c r="Y2197" s="276"/>
      <c r="Z2197" s="276"/>
      <c r="AB2197" s="278" t="str">
        <f t="shared" si="305"/>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3"/>
        <v/>
      </c>
      <c r="T2198" s="225" t="str">
        <f ca="1">IF(B2198="","",IF(ISERROR(MATCH($J2198,SorP!$B$1:$B$6230,0)),"",INDIRECT("'SorP'!$A$"&amp;MATCH($J2198,SorP!$B$1:$B$6230,0))))</f>
        <v/>
      </c>
      <c r="U2198" s="241"/>
      <c r="V2198" s="275" t="e">
        <f>IF(C2198="",NA(),MATCH($B2198&amp;$C2198,'Smelter Look-up'!$J:$J,0))</f>
        <v>#N/A</v>
      </c>
      <c r="W2198" s="276"/>
      <c r="X2198" s="276">
        <f t="shared" ca="1" si="304"/>
        <v>0</v>
      </c>
      <c r="Y2198" s="276"/>
      <c r="Z2198" s="276"/>
      <c r="AB2198" s="278" t="str">
        <f t="shared" si="305"/>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3"/>
        <v/>
      </c>
      <c r="T2199" s="225" t="str">
        <f ca="1">IF(B2199="","",IF(ISERROR(MATCH($J2199,SorP!$B$1:$B$6230,0)),"",INDIRECT("'SorP'!$A$"&amp;MATCH($J2199,SorP!$B$1:$B$6230,0))))</f>
        <v/>
      </c>
      <c r="U2199" s="241"/>
      <c r="V2199" s="275" t="e">
        <f>IF(C2199="",NA(),MATCH($B2199&amp;$C2199,'Smelter Look-up'!$J:$J,0))</f>
        <v>#N/A</v>
      </c>
      <c r="W2199" s="276"/>
      <c r="X2199" s="276">
        <f t="shared" ca="1" si="304"/>
        <v>0</v>
      </c>
      <c r="Y2199" s="276"/>
      <c r="Z2199" s="276"/>
      <c r="AB2199" s="278" t="str">
        <f t="shared" si="305"/>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3"/>
        <v/>
      </c>
      <c r="T2200" s="225" t="str">
        <f ca="1">IF(B2200="","",IF(ISERROR(MATCH($J2200,SorP!$B$1:$B$6230,0)),"",INDIRECT("'SorP'!$A$"&amp;MATCH($J2200,SorP!$B$1:$B$6230,0))))</f>
        <v/>
      </c>
      <c r="U2200" s="241"/>
      <c r="V2200" s="275" t="e">
        <f>IF(C2200="",NA(),MATCH($B2200&amp;$C2200,'Smelter Look-up'!$J:$J,0))</f>
        <v>#N/A</v>
      </c>
      <c r="W2200" s="276"/>
      <c r="X2200" s="276">
        <f t="shared" ca="1" si="304"/>
        <v>0</v>
      </c>
      <c r="Y2200" s="276"/>
      <c r="Z2200" s="276"/>
      <c r="AB2200" s="278" t="str">
        <f t="shared" si="305"/>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3"/>
        <v/>
      </c>
      <c r="T2201" s="225" t="str">
        <f ca="1">IF(B2201="","",IF(ISERROR(MATCH($J2201,SorP!$B$1:$B$6230,0)),"",INDIRECT("'SorP'!$A$"&amp;MATCH($J2201,SorP!$B$1:$B$6230,0))))</f>
        <v/>
      </c>
      <c r="U2201" s="241"/>
      <c r="V2201" s="275" t="e">
        <f>IF(C2201="",NA(),MATCH($B2201&amp;$C2201,'Smelter Look-up'!$J:$J,0))</f>
        <v>#N/A</v>
      </c>
      <c r="W2201" s="276"/>
      <c r="X2201" s="276">
        <f t="shared" ca="1" si="304"/>
        <v>0</v>
      </c>
      <c r="Y2201" s="276"/>
      <c r="Z2201" s="276"/>
      <c r="AB2201" s="278" t="str">
        <f t="shared" si="305"/>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3"/>
        <v/>
      </c>
      <c r="T2202" s="225" t="str">
        <f ca="1">IF(B2202="","",IF(ISERROR(MATCH($J2202,SorP!$B$1:$B$6230,0)),"",INDIRECT("'SorP'!$A$"&amp;MATCH($J2202,SorP!$B$1:$B$6230,0))))</f>
        <v/>
      </c>
      <c r="U2202" s="241"/>
      <c r="V2202" s="275" t="e">
        <f>IF(C2202="",NA(),MATCH($B2202&amp;$C2202,'Smelter Look-up'!$J:$J,0))</f>
        <v>#N/A</v>
      </c>
      <c r="W2202" s="276"/>
      <c r="X2202" s="276">
        <f t="shared" ca="1" si="304"/>
        <v>0</v>
      </c>
      <c r="Y2202" s="276"/>
      <c r="Z2202" s="276"/>
      <c r="AB2202" s="278" t="str">
        <f t="shared" si="305"/>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3"/>
        <v/>
      </c>
      <c r="T2203" s="225" t="str">
        <f ca="1">IF(B2203="","",IF(ISERROR(MATCH($J2203,SorP!$B$1:$B$6230,0)),"",INDIRECT("'SorP'!$A$"&amp;MATCH($J2203,SorP!$B$1:$B$6230,0))))</f>
        <v/>
      </c>
      <c r="U2203" s="241"/>
      <c r="V2203" s="275" t="e">
        <f>IF(C2203="",NA(),MATCH($B2203&amp;$C2203,'Smelter Look-up'!$J:$J,0))</f>
        <v>#N/A</v>
      </c>
      <c r="W2203" s="276"/>
      <c r="X2203" s="276">
        <f t="shared" ca="1" si="304"/>
        <v>0</v>
      </c>
      <c r="Y2203" s="276"/>
      <c r="Z2203" s="276"/>
      <c r="AB2203" s="278" t="str">
        <f t="shared" si="305"/>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06">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07">IF(AND(C2204="Smelter not listed",OR(LEN(D2204)=0,LEN(E2204)=0)),1,0)</f>
        <v>0</v>
      </c>
      <c r="Y2204" s="276"/>
      <c r="Z2204" s="276"/>
      <c r="AB2204" s="278" t="str">
        <f t="shared" ref="AB2204:AB2234" si="308">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06"/>
        <v/>
      </c>
      <c r="T2205" s="225" t="str">
        <f ca="1">IF(B2205="","",IF(ISERROR(MATCH($J2205,SorP!$B$1:$B$6230,0)),"",INDIRECT("'SorP'!$A$"&amp;MATCH($J2205,SorP!$B$1:$B$6230,0))))</f>
        <v/>
      </c>
      <c r="U2205" s="241"/>
      <c r="V2205" s="275" t="e">
        <f>IF(C2205="",NA(),MATCH($B2205&amp;$C2205,'Smelter Look-up'!$J:$J,0))</f>
        <v>#N/A</v>
      </c>
      <c r="W2205" s="276"/>
      <c r="X2205" s="276">
        <f t="shared" ca="1" si="307"/>
        <v>0</v>
      </c>
      <c r="Y2205" s="276"/>
      <c r="Z2205" s="276"/>
      <c r="AB2205" s="278" t="str">
        <f t="shared" si="308"/>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06"/>
        <v/>
      </c>
      <c r="T2206" s="225" t="str">
        <f ca="1">IF(B2206="","",IF(ISERROR(MATCH($J2206,SorP!$B$1:$B$6230,0)),"",INDIRECT("'SorP'!$A$"&amp;MATCH($J2206,SorP!$B$1:$B$6230,0))))</f>
        <v/>
      </c>
      <c r="U2206" s="241"/>
      <c r="V2206" s="275" t="e">
        <f>IF(C2206="",NA(),MATCH($B2206&amp;$C2206,'Smelter Look-up'!$J:$J,0))</f>
        <v>#N/A</v>
      </c>
      <c r="W2206" s="276"/>
      <c r="X2206" s="276">
        <f t="shared" ca="1" si="307"/>
        <v>0</v>
      </c>
      <c r="Y2206" s="276"/>
      <c r="Z2206" s="276"/>
      <c r="AB2206" s="278" t="str">
        <f t="shared" si="308"/>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06"/>
        <v/>
      </c>
      <c r="T2207" s="225" t="str">
        <f ca="1">IF(B2207="","",IF(ISERROR(MATCH($J2207,SorP!$B$1:$B$6230,0)),"",INDIRECT("'SorP'!$A$"&amp;MATCH($J2207,SorP!$B$1:$B$6230,0))))</f>
        <v/>
      </c>
      <c r="U2207" s="241"/>
      <c r="V2207" s="275" t="e">
        <f>IF(C2207="",NA(),MATCH($B2207&amp;$C2207,'Smelter Look-up'!$J:$J,0))</f>
        <v>#N/A</v>
      </c>
      <c r="W2207" s="276"/>
      <c r="X2207" s="276">
        <f t="shared" ca="1" si="307"/>
        <v>0</v>
      </c>
      <c r="Y2207" s="276"/>
      <c r="Z2207" s="276"/>
      <c r="AB2207" s="278" t="str">
        <f t="shared" si="308"/>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06"/>
        <v/>
      </c>
      <c r="T2208" s="225" t="str">
        <f ca="1">IF(B2208="","",IF(ISERROR(MATCH($J2208,SorP!$B$1:$B$6230,0)),"",INDIRECT("'SorP'!$A$"&amp;MATCH($J2208,SorP!$B$1:$B$6230,0))))</f>
        <v/>
      </c>
      <c r="U2208" s="241"/>
      <c r="V2208" s="275" t="e">
        <f>IF(C2208="",NA(),MATCH($B2208&amp;$C2208,'Smelter Look-up'!$J:$J,0))</f>
        <v>#N/A</v>
      </c>
      <c r="W2208" s="276"/>
      <c r="X2208" s="276">
        <f t="shared" ca="1" si="307"/>
        <v>0</v>
      </c>
      <c r="Y2208" s="276"/>
      <c r="Z2208" s="276"/>
      <c r="AB2208" s="278" t="str">
        <f t="shared" si="308"/>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06"/>
        <v/>
      </c>
      <c r="T2209" s="225" t="str">
        <f ca="1">IF(B2209="","",IF(ISERROR(MATCH($J2209,SorP!$B$1:$B$6230,0)),"",INDIRECT("'SorP'!$A$"&amp;MATCH($J2209,SorP!$B$1:$B$6230,0))))</f>
        <v/>
      </c>
      <c r="U2209" s="241"/>
      <c r="V2209" s="275" t="e">
        <f>IF(C2209="",NA(),MATCH($B2209&amp;$C2209,'Smelter Look-up'!$J:$J,0))</f>
        <v>#N/A</v>
      </c>
      <c r="W2209" s="276"/>
      <c r="X2209" s="276">
        <f t="shared" ca="1" si="307"/>
        <v>0</v>
      </c>
      <c r="Y2209" s="276"/>
      <c r="Z2209" s="276"/>
      <c r="AB2209" s="278" t="str">
        <f t="shared" si="308"/>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06"/>
        <v/>
      </c>
      <c r="T2210" s="225" t="str">
        <f ca="1">IF(B2210="","",IF(ISERROR(MATCH($J2210,SorP!$B$1:$B$6230,0)),"",INDIRECT("'SorP'!$A$"&amp;MATCH($J2210,SorP!$B$1:$B$6230,0))))</f>
        <v/>
      </c>
      <c r="U2210" s="241"/>
      <c r="V2210" s="275" t="e">
        <f>IF(C2210="",NA(),MATCH($B2210&amp;$C2210,'Smelter Look-up'!$J:$J,0))</f>
        <v>#N/A</v>
      </c>
      <c r="W2210" s="276"/>
      <c r="X2210" s="276">
        <f t="shared" ca="1" si="307"/>
        <v>0</v>
      </c>
      <c r="Y2210" s="276"/>
      <c r="Z2210" s="276"/>
      <c r="AB2210" s="278" t="str">
        <f t="shared" si="308"/>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06"/>
        <v/>
      </c>
      <c r="T2211" s="225" t="str">
        <f ca="1">IF(B2211="","",IF(ISERROR(MATCH($J2211,SorP!$B$1:$B$6230,0)),"",INDIRECT("'SorP'!$A$"&amp;MATCH($J2211,SorP!$B$1:$B$6230,0))))</f>
        <v/>
      </c>
      <c r="U2211" s="241"/>
      <c r="V2211" s="275" t="e">
        <f>IF(C2211="",NA(),MATCH($B2211&amp;$C2211,'Smelter Look-up'!$J:$J,0))</f>
        <v>#N/A</v>
      </c>
      <c r="W2211" s="276"/>
      <c r="X2211" s="276">
        <f t="shared" ca="1" si="307"/>
        <v>0</v>
      </c>
      <c r="Y2211" s="276"/>
      <c r="Z2211" s="276"/>
      <c r="AB2211" s="278" t="str">
        <f t="shared" si="308"/>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06"/>
        <v/>
      </c>
      <c r="T2212" s="225" t="str">
        <f ca="1">IF(B2212="","",IF(ISERROR(MATCH($J2212,SorP!$B$1:$B$6230,0)),"",INDIRECT("'SorP'!$A$"&amp;MATCH($J2212,SorP!$B$1:$B$6230,0))))</f>
        <v/>
      </c>
      <c r="U2212" s="241"/>
      <c r="V2212" s="275" t="e">
        <f>IF(C2212="",NA(),MATCH($B2212&amp;$C2212,'Smelter Look-up'!$J:$J,0))</f>
        <v>#N/A</v>
      </c>
      <c r="W2212" s="276"/>
      <c r="X2212" s="276">
        <f t="shared" ca="1" si="307"/>
        <v>0</v>
      </c>
      <c r="Y2212" s="276"/>
      <c r="Z2212" s="276"/>
      <c r="AB2212" s="278" t="str">
        <f t="shared" si="308"/>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06"/>
        <v/>
      </c>
      <c r="T2213" s="225" t="str">
        <f ca="1">IF(B2213="","",IF(ISERROR(MATCH($J2213,SorP!$B$1:$B$6230,0)),"",INDIRECT("'SorP'!$A$"&amp;MATCH($J2213,SorP!$B$1:$B$6230,0))))</f>
        <v/>
      </c>
      <c r="U2213" s="241"/>
      <c r="V2213" s="275" t="e">
        <f>IF(C2213="",NA(),MATCH($B2213&amp;$C2213,'Smelter Look-up'!$J:$J,0))</f>
        <v>#N/A</v>
      </c>
      <c r="W2213" s="276"/>
      <c r="X2213" s="276">
        <f t="shared" ca="1" si="307"/>
        <v>0</v>
      </c>
      <c r="Y2213" s="276"/>
      <c r="Z2213" s="276"/>
      <c r="AB2213" s="278" t="str">
        <f t="shared" si="308"/>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06"/>
        <v/>
      </c>
      <c r="T2214" s="225" t="str">
        <f ca="1">IF(B2214="","",IF(ISERROR(MATCH($J2214,SorP!$B$1:$B$6230,0)),"",INDIRECT("'SorP'!$A$"&amp;MATCH($J2214,SorP!$B$1:$B$6230,0))))</f>
        <v/>
      </c>
      <c r="U2214" s="241"/>
      <c r="V2214" s="275" t="e">
        <f>IF(C2214="",NA(),MATCH($B2214&amp;$C2214,'Smelter Look-up'!$J:$J,0))</f>
        <v>#N/A</v>
      </c>
      <c r="W2214" s="276"/>
      <c r="X2214" s="276">
        <f t="shared" ca="1" si="307"/>
        <v>0</v>
      </c>
      <c r="Y2214" s="276"/>
      <c r="Z2214" s="276"/>
      <c r="AB2214" s="278" t="str">
        <f t="shared" si="308"/>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06"/>
        <v/>
      </c>
      <c r="T2215" s="225" t="str">
        <f ca="1">IF(B2215="","",IF(ISERROR(MATCH($J2215,SorP!$B$1:$B$6230,0)),"",INDIRECT("'SorP'!$A$"&amp;MATCH($J2215,SorP!$B$1:$B$6230,0))))</f>
        <v/>
      </c>
      <c r="U2215" s="241"/>
      <c r="V2215" s="275" t="e">
        <f>IF(C2215="",NA(),MATCH($B2215&amp;$C2215,'Smelter Look-up'!$J:$J,0))</f>
        <v>#N/A</v>
      </c>
      <c r="W2215" s="276"/>
      <c r="X2215" s="276">
        <f t="shared" ca="1" si="307"/>
        <v>0</v>
      </c>
      <c r="Y2215" s="276"/>
      <c r="Z2215" s="276"/>
      <c r="AB2215" s="278" t="str">
        <f t="shared" si="308"/>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06"/>
        <v/>
      </c>
      <c r="T2216" s="225" t="str">
        <f ca="1">IF(B2216="","",IF(ISERROR(MATCH($J2216,SorP!$B$1:$B$6230,0)),"",INDIRECT("'SorP'!$A$"&amp;MATCH($J2216,SorP!$B$1:$B$6230,0))))</f>
        <v/>
      </c>
      <c r="U2216" s="241"/>
      <c r="V2216" s="275" t="e">
        <f>IF(C2216="",NA(),MATCH($B2216&amp;$C2216,'Smelter Look-up'!$J:$J,0))</f>
        <v>#N/A</v>
      </c>
      <c r="W2216" s="276"/>
      <c r="X2216" s="276">
        <f t="shared" ca="1" si="307"/>
        <v>0</v>
      </c>
      <c r="Y2216" s="276"/>
      <c r="Z2216" s="276"/>
      <c r="AB2216" s="278" t="str">
        <f t="shared" si="308"/>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06"/>
        <v/>
      </c>
      <c r="T2217" s="225" t="str">
        <f ca="1">IF(B2217="","",IF(ISERROR(MATCH($J2217,SorP!$B$1:$B$6230,0)),"",INDIRECT("'SorP'!$A$"&amp;MATCH($J2217,SorP!$B$1:$B$6230,0))))</f>
        <v/>
      </c>
      <c r="U2217" s="241"/>
      <c r="V2217" s="275" t="e">
        <f>IF(C2217="",NA(),MATCH($B2217&amp;$C2217,'Smelter Look-up'!$J:$J,0))</f>
        <v>#N/A</v>
      </c>
      <c r="W2217" s="276"/>
      <c r="X2217" s="276">
        <f t="shared" ca="1" si="307"/>
        <v>0</v>
      </c>
      <c r="Y2217" s="276"/>
      <c r="Z2217" s="276"/>
      <c r="AB2217" s="278" t="str">
        <f t="shared" si="308"/>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06"/>
        <v/>
      </c>
      <c r="T2218" s="225" t="str">
        <f ca="1">IF(B2218="","",IF(ISERROR(MATCH($J2218,SorP!$B$1:$B$6230,0)),"",INDIRECT("'SorP'!$A$"&amp;MATCH($J2218,SorP!$B$1:$B$6230,0))))</f>
        <v/>
      </c>
      <c r="U2218" s="241"/>
      <c r="V2218" s="275" t="e">
        <f>IF(C2218="",NA(),MATCH($B2218&amp;$C2218,'Smelter Look-up'!$J:$J,0))</f>
        <v>#N/A</v>
      </c>
      <c r="W2218" s="276"/>
      <c r="X2218" s="276">
        <f t="shared" ca="1" si="307"/>
        <v>0</v>
      </c>
      <c r="Y2218" s="276"/>
      <c r="Z2218" s="276"/>
      <c r="AB2218" s="278" t="str">
        <f t="shared" si="308"/>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06"/>
        <v/>
      </c>
      <c r="T2219" s="225" t="str">
        <f ca="1">IF(B2219="","",IF(ISERROR(MATCH($J2219,SorP!$B$1:$B$6230,0)),"",INDIRECT("'SorP'!$A$"&amp;MATCH($J2219,SorP!$B$1:$B$6230,0))))</f>
        <v/>
      </c>
      <c r="U2219" s="241"/>
      <c r="V2219" s="275" t="e">
        <f>IF(C2219="",NA(),MATCH($B2219&amp;$C2219,'Smelter Look-up'!$J:$J,0))</f>
        <v>#N/A</v>
      </c>
      <c r="W2219" s="276"/>
      <c r="X2219" s="276">
        <f t="shared" ca="1" si="307"/>
        <v>0</v>
      </c>
      <c r="Y2219" s="276"/>
      <c r="Z2219" s="276"/>
      <c r="AB2219" s="278" t="str">
        <f t="shared" si="308"/>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06"/>
        <v/>
      </c>
      <c r="T2220" s="225" t="str">
        <f ca="1">IF(B2220="","",IF(ISERROR(MATCH($J2220,SorP!$B$1:$B$6230,0)),"",INDIRECT("'SorP'!$A$"&amp;MATCH($J2220,SorP!$B$1:$B$6230,0))))</f>
        <v/>
      </c>
      <c r="U2220" s="241"/>
      <c r="V2220" s="275" t="e">
        <f>IF(C2220="",NA(),MATCH($B2220&amp;$C2220,'Smelter Look-up'!$J:$J,0))</f>
        <v>#N/A</v>
      </c>
      <c r="W2220" s="276"/>
      <c r="X2220" s="276">
        <f t="shared" ca="1" si="307"/>
        <v>0</v>
      </c>
      <c r="Y2220" s="276"/>
      <c r="Z2220" s="276"/>
      <c r="AB2220" s="278" t="str">
        <f t="shared" si="308"/>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06"/>
        <v/>
      </c>
      <c r="T2221" s="225" t="str">
        <f ca="1">IF(B2221="","",IF(ISERROR(MATCH($J2221,SorP!$B$1:$B$6230,0)),"",INDIRECT("'SorP'!$A$"&amp;MATCH($J2221,SorP!$B$1:$B$6230,0))))</f>
        <v/>
      </c>
      <c r="U2221" s="241"/>
      <c r="V2221" s="275" t="e">
        <f>IF(C2221="",NA(),MATCH($B2221&amp;$C2221,'Smelter Look-up'!$J:$J,0))</f>
        <v>#N/A</v>
      </c>
      <c r="W2221" s="276"/>
      <c r="X2221" s="276">
        <f t="shared" ca="1" si="307"/>
        <v>0</v>
      </c>
      <c r="Y2221" s="276"/>
      <c r="Z2221" s="276"/>
      <c r="AB2221" s="278" t="str">
        <f t="shared" si="308"/>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06"/>
        <v/>
      </c>
      <c r="T2222" s="225" t="str">
        <f ca="1">IF(B2222="","",IF(ISERROR(MATCH($J2222,SorP!$B$1:$B$6230,0)),"",INDIRECT("'SorP'!$A$"&amp;MATCH($J2222,SorP!$B$1:$B$6230,0))))</f>
        <v/>
      </c>
      <c r="U2222" s="241"/>
      <c r="V2222" s="275" t="e">
        <f>IF(C2222="",NA(),MATCH($B2222&amp;$C2222,'Smelter Look-up'!$J:$J,0))</f>
        <v>#N/A</v>
      </c>
      <c r="W2222" s="276"/>
      <c r="X2222" s="276">
        <f t="shared" ca="1" si="307"/>
        <v>0</v>
      </c>
      <c r="Y2222" s="276"/>
      <c r="Z2222" s="276"/>
      <c r="AB2222" s="278" t="str">
        <f t="shared" si="308"/>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06"/>
        <v/>
      </c>
      <c r="T2223" s="225" t="str">
        <f ca="1">IF(B2223="","",IF(ISERROR(MATCH($J2223,SorP!$B$1:$B$6230,0)),"",INDIRECT("'SorP'!$A$"&amp;MATCH($J2223,SorP!$B$1:$B$6230,0))))</f>
        <v/>
      </c>
      <c r="U2223" s="241"/>
      <c r="V2223" s="275" t="e">
        <f>IF(C2223="",NA(),MATCH($B2223&amp;$C2223,'Smelter Look-up'!$J:$J,0))</f>
        <v>#N/A</v>
      </c>
      <c r="W2223" s="276"/>
      <c r="X2223" s="276">
        <f t="shared" ca="1" si="307"/>
        <v>0</v>
      </c>
      <c r="Y2223" s="276"/>
      <c r="Z2223" s="276"/>
      <c r="AB2223" s="278" t="str">
        <f t="shared" si="308"/>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06"/>
        <v/>
      </c>
      <c r="T2224" s="225" t="str">
        <f ca="1">IF(B2224="","",IF(ISERROR(MATCH($J2224,SorP!$B$1:$B$6230,0)),"",INDIRECT("'SorP'!$A$"&amp;MATCH($J2224,SorP!$B$1:$B$6230,0))))</f>
        <v/>
      </c>
      <c r="U2224" s="241"/>
      <c r="V2224" s="275" t="e">
        <f>IF(C2224="",NA(),MATCH($B2224&amp;$C2224,'Smelter Look-up'!$J:$J,0))</f>
        <v>#N/A</v>
      </c>
      <c r="W2224" s="276"/>
      <c r="X2224" s="276">
        <f t="shared" ca="1" si="307"/>
        <v>0</v>
      </c>
      <c r="Y2224" s="276"/>
      <c r="Z2224" s="276"/>
      <c r="AB2224" s="278" t="str">
        <f t="shared" si="308"/>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06"/>
        <v/>
      </c>
      <c r="T2225" s="225" t="str">
        <f ca="1">IF(B2225="","",IF(ISERROR(MATCH($J2225,SorP!$B$1:$B$6230,0)),"",INDIRECT("'SorP'!$A$"&amp;MATCH($J2225,SorP!$B$1:$B$6230,0))))</f>
        <v/>
      </c>
      <c r="U2225" s="241"/>
      <c r="V2225" s="275" t="e">
        <f>IF(C2225="",NA(),MATCH($B2225&amp;$C2225,'Smelter Look-up'!$J:$J,0))</f>
        <v>#N/A</v>
      </c>
      <c r="W2225" s="276"/>
      <c r="X2225" s="276">
        <f t="shared" ca="1" si="307"/>
        <v>0</v>
      </c>
      <c r="Y2225" s="276"/>
      <c r="Z2225" s="276"/>
      <c r="AB2225" s="278" t="str">
        <f t="shared" si="308"/>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06"/>
        <v/>
      </c>
      <c r="T2226" s="225" t="str">
        <f ca="1">IF(B2226="","",IF(ISERROR(MATCH($J2226,SorP!$B$1:$B$6230,0)),"",INDIRECT("'SorP'!$A$"&amp;MATCH($J2226,SorP!$B$1:$B$6230,0))))</f>
        <v/>
      </c>
      <c r="U2226" s="241"/>
      <c r="V2226" s="275" t="e">
        <f>IF(C2226="",NA(),MATCH($B2226&amp;$C2226,'Smelter Look-up'!$J:$J,0))</f>
        <v>#N/A</v>
      </c>
      <c r="W2226" s="276"/>
      <c r="X2226" s="276">
        <f t="shared" ca="1" si="307"/>
        <v>0</v>
      </c>
      <c r="Y2226" s="276"/>
      <c r="Z2226" s="276"/>
      <c r="AB2226" s="278" t="str">
        <f t="shared" si="308"/>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06"/>
        <v/>
      </c>
      <c r="T2227" s="225" t="str">
        <f ca="1">IF(B2227="","",IF(ISERROR(MATCH($J2227,SorP!$B$1:$B$6230,0)),"",INDIRECT("'SorP'!$A$"&amp;MATCH($J2227,SorP!$B$1:$B$6230,0))))</f>
        <v/>
      </c>
      <c r="U2227" s="241"/>
      <c r="V2227" s="275" t="e">
        <f>IF(C2227="",NA(),MATCH($B2227&amp;$C2227,'Smelter Look-up'!$J:$J,0))</f>
        <v>#N/A</v>
      </c>
      <c r="W2227" s="276"/>
      <c r="X2227" s="276">
        <f t="shared" ca="1" si="307"/>
        <v>0</v>
      </c>
      <c r="Y2227" s="276"/>
      <c r="Z2227" s="276"/>
      <c r="AB2227" s="278" t="str">
        <f t="shared" si="308"/>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06"/>
        <v/>
      </c>
      <c r="T2228" s="225" t="str">
        <f ca="1">IF(B2228="","",IF(ISERROR(MATCH($J2228,SorP!$B$1:$B$6230,0)),"",INDIRECT("'SorP'!$A$"&amp;MATCH($J2228,SorP!$B$1:$B$6230,0))))</f>
        <v/>
      </c>
      <c r="U2228" s="241"/>
      <c r="V2228" s="275" t="e">
        <f>IF(C2228="",NA(),MATCH($B2228&amp;$C2228,'Smelter Look-up'!$J:$J,0))</f>
        <v>#N/A</v>
      </c>
      <c r="W2228" s="276"/>
      <c r="X2228" s="276">
        <f t="shared" ca="1" si="307"/>
        <v>0</v>
      </c>
      <c r="Y2228" s="276"/>
      <c r="Z2228" s="276"/>
      <c r="AB2228" s="278" t="str">
        <f t="shared" si="308"/>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06"/>
        <v/>
      </c>
      <c r="T2229" s="225" t="str">
        <f ca="1">IF(B2229="","",IF(ISERROR(MATCH($J2229,SorP!$B$1:$B$6230,0)),"",INDIRECT("'SorP'!$A$"&amp;MATCH($J2229,SorP!$B$1:$B$6230,0))))</f>
        <v/>
      </c>
      <c r="U2229" s="241"/>
      <c r="V2229" s="275" t="e">
        <f>IF(C2229="",NA(),MATCH($B2229&amp;$C2229,'Smelter Look-up'!$J:$J,0))</f>
        <v>#N/A</v>
      </c>
      <c r="W2229" s="276"/>
      <c r="X2229" s="276">
        <f t="shared" ca="1" si="307"/>
        <v>0</v>
      </c>
      <c r="Y2229" s="276"/>
      <c r="Z2229" s="276"/>
      <c r="AB2229" s="278" t="str">
        <f t="shared" si="308"/>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06"/>
        <v/>
      </c>
      <c r="T2230" s="225" t="str">
        <f ca="1">IF(B2230="","",IF(ISERROR(MATCH($J2230,SorP!$B$1:$B$6230,0)),"",INDIRECT("'SorP'!$A$"&amp;MATCH($J2230,SorP!$B$1:$B$6230,0))))</f>
        <v/>
      </c>
      <c r="U2230" s="241"/>
      <c r="V2230" s="275" t="e">
        <f>IF(C2230="",NA(),MATCH($B2230&amp;$C2230,'Smelter Look-up'!$J:$J,0))</f>
        <v>#N/A</v>
      </c>
      <c r="W2230" s="276"/>
      <c r="X2230" s="276">
        <f t="shared" ca="1" si="307"/>
        <v>0</v>
      </c>
      <c r="Y2230" s="276"/>
      <c r="Z2230" s="276"/>
      <c r="AB2230" s="278" t="str">
        <f t="shared" si="308"/>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06"/>
        <v/>
      </c>
      <c r="T2231" s="225" t="str">
        <f ca="1">IF(B2231="","",IF(ISERROR(MATCH($J2231,SorP!$B$1:$B$6230,0)),"",INDIRECT("'SorP'!$A$"&amp;MATCH($J2231,SorP!$B$1:$B$6230,0))))</f>
        <v/>
      </c>
      <c r="U2231" s="241"/>
      <c r="V2231" s="275" t="e">
        <f>IF(C2231="",NA(),MATCH($B2231&amp;$C2231,'Smelter Look-up'!$J:$J,0))</f>
        <v>#N/A</v>
      </c>
      <c r="W2231" s="276"/>
      <c r="X2231" s="276">
        <f t="shared" ca="1" si="307"/>
        <v>0</v>
      </c>
      <c r="Y2231" s="276"/>
      <c r="Z2231" s="276"/>
      <c r="AB2231" s="278" t="str">
        <f t="shared" si="308"/>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06"/>
        <v/>
      </c>
      <c r="T2232" s="225" t="str">
        <f ca="1">IF(B2232="","",IF(ISERROR(MATCH($J2232,SorP!$B$1:$B$6230,0)),"",INDIRECT("'SorP'!$A$"&amp;MATCH($J2232,SorP!$B$1:$B$6230,0))))</f>
        <v/>
      </c>
      <c r="U2232" s="241"/>
      <c r="V2232" s="275" t="e">
        <f>IF(C2232="",NA(),MATCH($B2232&amp;$C2232,'Smelter Look-up'!$J:$J,0))</f>
        <v>#N/A</v>
      </c>
      <c r="W2232" s="276"/>
      <c r="X2232" s="276">
        <f t="shared" ca="1" si="307"/>
        <v>0</v>
      </c>
      <c r="Y2232" s="276"/>
      <c r="Z2232" s="276"/>
      <c r="AB2232" s="278" t="str">
        <f t="shared" si="308"/>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06"/>
        <v/>
      </c>
      <c r="T2233" s="225" t="str">
        <f ca="1">IF(B2233="","",IF(ISERROR(MATCH($J2233,SorP!$B$1:$B$6230,0)),"",INDIRECT("'SorP'!$A$"&amp;MATCH($J2233,SorP!$B$1:$B$6230,0))))</f>
        <v/>
      </c>
      <c r="U2233" s="241"/>
      <c r="V2233" s="275" t="e">
        <f>IF(C2233="",NA(),MATCH($B2233&amp;$C2233,'Smelter Look-up'!$J:$J,0))</f>
        <v>#N/A</v>
      </c>
      <c r="W2233" s="276"/>
      <c r="X2233" s="276">
        <f t="shared" ca="1" si="307"/>
        <v>0</v>
      </c>
      <c r="Y2233" s="276"/>
      <c r="Z2233" s="276"/>
      <c r="AB2233" s="278" t="str">
        <f t="shared" si="308"/>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06"/>
        <v/>
      </c>
      <c r="T2234" s="225" t="str">
        <f ca="1">IF(B2234="","",IF(ISERROR(MATCH($J2234,SorP!$B$1:$B$6230,0)),"",INDIRECT("'SorP'!$A$"&amp;MATCH($J2234,SorP!$B$1:$B$6230,0))))</f>
        <v/>
      </c>
      <c r="U2234" s="241"/>
      <c r="V2234" s="275" t="e">
        <f>IF(C2234="",NA(),MATCH($B2234&amp;$C2234,'Smelter Look-up'!$J:$J,0))</f>
        <v>#N/A</v>
      </c>
      <c r="W2234" s="276"/>
      <c r="X2234" s="276">
        <f t="shared" ca="1" si="307"/>
        <v>0</v>
      </c>
      <c r="Y2234" s="276"/>
      <c r="Z2234" s="276"/>
      <c r="AB2234" s="278" t="str">
        <f t="shared" si="308"/>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09">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0">IF(AND(C2235="Smelter not listed",OR(LEN(D2235)=0,LEN(E2235)=0)),1,0)</f>
        <v>0</v>
      </c>
      <c r="Y2235" s="276"/>
      <c r="Z2235" s="276"/>
      <c r="AB2235" s="278" t="str">
        <f t="shared" ref="AB2235" si="311">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2">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3">IF(AND(C2236="Smelter not listed",OR(LEN(D2236)=0,LEN(E2236)=0)),1,0)</f>
        <v>0</v>
      </c>
      <c r="Y2236" s="276"/>
      <c r="Z2236" s="276"/>
      <c r="AB2236" s="278" t="str">
        <f t="shared" ref="AB2236:AB2267" si="314">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2"/>
        <v/>
      </c>
      <c r="T2237" s="225" t="str">
        <f ca="1">IF(B2237="","",IF(ISERROR(MATCH($J2237,SorP!$B$1:$B$6230,0)),"",INDIRECT("'SorP'!$A$"&amp;MATCH($J2237,SorP!$B$1:$B$6230,0))))</f>
        <v/>
      </c>
      <c r="U2237" s="241"/>
      <c r="V2237" s="275" t="e">
        <f>IF(C2237="",NA(),MATCH($B2237&amp;$C2237,'Smelter Look-up'!$J:$J,0))</f>
        <v>#N/A</v>
      </c>
      <c r="W2237" s="276"/>
      <c r="X2237" s="276">
        <f t="shared" ca="1" si="313"/>
        <v>0</v>
      </c>
      <c r="Y2237" s="276"/>
      <c r="Z2237" s="276"/>
      <c r="AB2237" s="278" t="str">
        <f t="shared" si="314"/>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2"/>
        <v/>
      </c>
      <c r="T2238" s="225" t="str">
        <f ca="1">IF(B2238="","",IF(ISERROR(MATCH($J2238,SorP!$B$1:$B$6230,0)),"",INDIRECT("'SorP'!$A$"&amp;MATCH($J2238,SorP!$B$1:$B$6230,0))))</f>
        <v/>
      </c>
      <c r="U2238" s="241"/>
      <c r="V2238" s="275" t="e">
        <f>IF(C2238="",NA(),MATCH($B2238&amp;$C2238,'Smelter Look-up'!$J:$J,0))</f>
        <v>#N/A</v>
      </c>
      <c r="W2238" s="276"/>
      <c r="X2238" s="276">
        <f t="shared" ca="1" si="313"/>
        <v>0</v>
      </c>
      <c r="Y2238" s="276"/>
      <c r="Z2238" s="276"/>
      <c r="AB2238" s="278" t="str">
        <f t="shared" si="314"/>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2"/>
        <v/>
      </c>
      <c r="T2239" s="225" t="str">
        <f ca="1">IF(B2239="","",IF(ISERROR(MATCH($J2239,SorP!$B$1:$B$6230,0)),"",INDIRECT("'SorP'!$A$"&amp;MATCH($J2239,SorP!$B$1:$B$6230,0))))</f>
        <v/>
      </c>
      <c r="U2239" s="241"/>
      <c r="V2239" s="275" t="e">
        <f>IF(C2239="",NA(),MATCH($B2239&amp;$C2239,'Smelter Look-up'!$J:$J,0))</f>
        <v>#N/A</v>
      </c>
      <c r="W2239" s="276"/>
      <c r="X2239" s="276">
        <f t="shared" ca="1" si="313"/>
        <v>0</v>
      </c>
      <c r="Y2239" s="276"/>
      <c r="Z2239" s="276"/>
      <c r="AB2239" s="278" t="str">
        <f t="shared" si="314"/>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2"/>
        <v/>
      </c>
      <c r="T2240" s="225" t="str">
        <f ca="1">IF(B2240="","",IF(ISERROR(MATCH($J2240,SorP!$B$1:$B$6230,0)),"",INDIRECT("'SorP'!$A$"&amp;MATCH($J2240,SorP!$B$1:$B$6230,0))))</f>
        <v/>
      </c>
      <c r="U2240" s="241"/>
      <c r="V2240" s="275" t="e">
        <f>IF(C2240="",NA(),MATCH($B2240&amp;$C2240,'Smelter Look-up'!$J:$J,0))</f>
        <v>#N/A</v>
      </c>
      <c r="W2240" s="276"/>
      <c r="X2240" s="276">
        <f t="shared" ca="1" si="313"/>
        <v>0</v>
      </c>
      <c r="Y2240" s="276"/>
      <c r="Z2240" s="276"/>
      <c r="AB2240" s="278" t="str">
        <f t="shared" si="314"/>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2"/>
        <v/>
      </c>
      <c r="T2241" s="225" t="str">
        <f ca="1">IF(B2241="","",IF(ISERROR(MATCH($J2241,SorP!$B$1:$B$6230,0)),"",INDIRECT("'SorP'!$A$"&amp;MATCH($J2241,SorP!$B$1:$B$6230,0))))</f>
        <v/>
      </c>
      <c r="U2241" s="241"/>
      <c r="V2241" s="275" t="e">
        <f>IF(C2241="",NA(),MATCH($B2241&amp;$C2241,'Smelter Look-up'!$J:$J,0))</f>
        <v>#N/A</v>
      </c>
      <c r="W2241" s="276"/>
      <c r="X2241" s="276">
        <f t="shared" ca="1" si="313"/>
        <v>0</v>
      </c>
      <c r="Y2241" s="276"/>
      <c r="Z2241" s="276"/>
      <c r="AB2241" s="278" t="str">
        <f t="shared" si="314"/>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2"/>
        <v/>
      </c>
      <c r="T2242" s="225" t="str">
        <f ca="1">IF(B2242="","",IF(ISERROR(MATCH($J2242,SorP!$B$1:$B$6230,0)),"",INDIRECT("'SorP'!$A$"&amp;MATCH($J2242,SorP!$B$1:$B$6230,0))))</f>
        <v/>
      </c>
      <c r="U2242" s="241"/>
      <c r="V2242" s="275" t="e">
        <f>IF(C2242="",NA(),MATCH($B2242&amp;$C2242,'Smelter Look-up'!$J:$J,0))</f>
        <v>#N/A</v>
      </c>
      <c r="W2242" s="276"/>
      <c r="X2242" s="276">
        <f t="shared" ca="1" si="313"/>
        <v>0</v>
      </c>
      <c r="Y2242" s="276"/>
      <c r="Z2242" s="276"/>
      <c r="AB2242" s="278" t="str">
        <f t="shared" si="314"/>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2"/>
        <v/>
      </c>
      <c r="T2243" s="225" t="str">
        <f ca="1">IF(B2243="","",IF(ISERROR(MATCH($J2243,SorP!$B$1:$B$6230,0)),"",INDIRECT("'SorP'!$A$"&amp;MATCH($J2243,SorP!$B$1:$B$6230,0))))</f>
        <v/>
      </c>
      <c r="U2243" s="241"/>
      <c r="V2243" s="275" t="e">
        <f>IF(C2243="",NA(),MATCH($B2243&amp;$C2243,'Smelter Look-up'!$J:$J,0))</f>
        <v>#N/A</v>
      </c>
      <c r="W2243" s="276"/>
      <c r="X2243" s="276">
        <f t="shared" ca="1" si="313"/>
        <v>0</v>
      </c>
      <c r="Y2243" s="276"/>
      <c r="Z2243" s="276"/>
      <c r="AB2243" s="278" t="str">
        <f t="shared" si="314"/>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2"/>
        <v/>
      </c>
      <c r="T2244" s="225" t="str">
        <f ca="1">IF(B2244="","",IF(ISERROR(MATCH($J2244,SorP!$B$1:$B$6230,0)),"",INDIRECT("'SorP'!$A$"&amp;MATCH($J2244,SorP!$B$1:$B$6230,0))))</f>
        <v/>
      </c>
      <c r="U2244" s="241"/>
      <c r="V2244" s="275" t="e">
        <f>IF(C2244="",NA(),MATCH($B2244&amp;$C2244,'Smelter Look-up'!$J:$J,0))</f>
        <v>#N/A</v>
      </c>
      <c r="W2244" s="276"/>
      <c r="X2244" s="276">
        <f t="shared" ca="1" si="313"/>
        <v>0</v>
      </c>
      <c r="Y2244" s="276"/>
      <c r="Z2244" s="276"/>
      <c r="AB2244" s="278" t="str">
        <f t="shared" si="314"/>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2"/>
        <v/>
      </c>
      <c r="T2245" s="225" t="str">
        <f ca="1">IF(B2245="","",IF(ISERROR(MATCH($J2245,SorP!$B$1:$B$6230,0)),"",INDIRECT("'SorP'!$A$"&amp;MATCH($J2245,SorP!$B$1:$B$6230,0))))</f>
        <v/>
      </c>
      <c r="U2245" s="241"/>
      <c r="V2245" s="275" t="e">
        <f>IF(C2245="",NA(),MATCH($B2245&amp;$C2245,'Smelter Look-up'!$J:$J,0))</f>
        <v>#N/A</v>
      </c>
      <c r="W2245" s="276"/>
      <c r="X2245" s="276">
        <f t="shared" ca="1" si="313"/>
        <v>0</v>
      </c>
      <c r="Y2245" s="276"/>
      <c r="Z2245" s="276"/>
      <c r="AB2245" s="278" t="str">
        <f t="shared" si="314"/>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2"/>
        <v/>
      </c>
      <c r="T2246" s="225" t="str">
        <f ca="1">IF(B2246="","",IF(ISERROR(MATCH($J2246,SorP!$B$1:$B$6230,0)),"",INDIRECT("'SorP'!$A$"&amp;MATCH($J2246,SorP!$B$1:$B$6230,0))))</f>
        <v/>
      </c>
      <c r="U2246" s="241"/>
      <c r="V2246" s="275" t="e">
        <f>IF(C2246="",NA(),MATCH($B2246&amp;$C2246,'Smelter Look-up'!$J:$J,0))</f>
        <v>#N/A</v>
      </c>
      <c r="W2246" s="276"/>
      <c r="X2246" s="276">
        <f t="shared" ca="1" si="313"/>
        <v>0</v>
      </c>
      <c r="Y2246" s="276"/>
      <c r="Z2246" s="276"/>
      <c r="AB2246" s="278" t="str">
        <f t="shared" si="314"/>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2"/>
        <v/>
      </c>
      <c r="T2247" s="225" t="str">
        <f ca="1">IF(B2247="","",IF(ISERROR(MATCH($J2247,SorP!$B$1:$B$6230,0)),"",INDIRECT("'SorP'!$A$"&amp;MATCH($J2247,SorP!$B$1:$B$6230,0))))</f>
        <v/>
      </c>
      <c r="U2247" s="241"/>
      <c r="V2247" s="275" t="e">
        <f>IF(C2247="",NA(),MATCH($B2247&amp;$C2247,'Smelter Look-up'!$J:$J,0))</f>
        <v>#N/A</v>
      </c>
      <c r="W2247" s="276"/>
      <c r="X2247" s="276">
        <f t="shared" ca="1" si="313"/>
        <v>0</v>
      </c>
      <c r="Y2247" s="276"/>
      <c r="Z2247" s="276"/>
      <c r="AB2247" s="278" t="str">
        <f t="shared" si="314"/>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2"/>
        <v/>
      </c>
      <c r="T2248" s="225" t="str">
        <f ca="1">IF(B2248="","",IF(ISERROR(MATCH($J2248,SorP!$B$1:$B$6230,0)),"",INDIRECT("'SorP'!$A$"&amp;MATCH($J2248,SorP!$B$1:$B$6230,0))))</f>
        <v/>
      </c>
      <c r="U2248" s="241"/>
      <c r="V2248" s="275" t="e">
        <f>IF(C2248="",NA(),MATCH($B2248&amp;$C2248,'Smelter Look-up'!$J:$J,0))</f>
        <v>#N/A</v>
      </c>
      <c r="W2248" s="276"/>
      <c r="X2248" s="276">
        <f t="shared" ca="1" si="313"/>
        <v>0</v>
      </c>
      <c r="Y2248" s="276"/>
      <c r="Z2248" s="276"/>
      <c r="AB2248" s="278" t="str">
        <f t="shared" si="314"/>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2"/>
        <v/>
      </c>
      <c r="T2249" s="225" t="str">
        <f ca="1">IF(B2249="","",IF(ISERROR(MATCH($J2249,SorP!$B$1:$B$6230,0)),"",INDIRECT("'SorP'!$A$"&amp;MATCH($J2249,SorP!$B$1:$B$6230,0))))</f>
        <v/>
      </c>
      <c r="U2249" s="241"/>
      <c r="V2249" s="275" t="e">
        <f>IF(C2249="",NA(),MATCH($B2249&amp;$C2249,'Smelter Look-up'!$J:$J,0))</f>
        <v>#N/A</v>
      </c>
      <c r="W2249" s="276"/>
      <c r="X2249" s="276">
        <f t="shared" ca="1" si="313"/>
        <v>0</v>
      </c>
      <c r="Y2249" s="276"/>
      <c r="Z2249" s="276"/>
      <c r="AB2249" s="278" t="str">
        <f t="shared" si="314"/>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2"/>
        <v/>
      </c>
      <c r="T2250" s="225" t="str">
        <f ca="1">IF(B2250="","",IF(ISERROR(MATCH($J2250,SorP!$B$1:$B$6230,0)),"",INDIRECT("'SorP'!$A$"&amp;MATCH($J2250,SorP!$B$1:$B$6230,0))))</f>
        <v/>
      </c>
      <c r="U2250" s="241"/>
      <c r="V2250" s="275" t="e">
        <f>IF(C2250="",NA(),MATCH($B2250&amp;$C2250,'Smelter Look-up'!$J:$J,0))</f>
        <v>#N/A</v>
      </c>
      <c r="W2250" s="276"/>
      <c r="X2250" s="276">
        <f t="shared" ca="1" si="313"/>
        <v>0</v>
      </c>
      <c r="Y2250" s="276"/>
      <c r="Z2250" s="276"/>
      <c r="AB2250" s="278" t="str">
        <f t="shared" si="314"/>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2"/>
        <v/>
      </c>
      <c r="T2251" s="225" t="str">
        <f ca="1">IF(B2251="","",IF(ISERROR(MATCH($J2251,SorP!$B$1:$B$6230,0)),"",INDIRECT("'SorP'!$A$"&amp;MATCH($J2251,SorP!$B$1:$B$6230,0))))</f>
        <v/>
      </c>
      <c r="U2251" s="241"/>
      <c r="V2251" s="275" t="e">
        <f>IF(C2251="",NA(),MATCH($B2251&amp;$C2251,'Smelter Look-up'!$J:$J,0))</f>
        <v>#N/A</v>
      </c>
      <c r="W2251" s="276"/>
      <c r="X2251" s="276">
        <f t="shared" ca="1" si="313"/>
        <v>0</v>
      </c>
      <c r="Y2251" s="276"/>
      <c r="Z2251" s="276"/>
      <c r="AB2251" s="278" t="str">
        <f t="shared" si="314"/>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2"/>
        <v/>
      </c>
      <c r="T2252" s="225" t="str">
        <f ca="1">IF(B2252="","",IF(ISERROR(MATCH($J2252,SorP!$B$1:$B$6230,0)),"",INDIRECT("'SorP'!$A$"&amp;MATCH($J2252,SorP!$B$1:$B$6230,0))))</f>
        <v/>
      </c>
      <c r="U2252" s="241"/>
      <c r="V2252" s="275" t="e">
        <f>IF(C2252="",NA(),MATCH($B2252&amp;$C2252,'Smelter Look-up'!$J:$J,0))</f>
        <v>#N/A</v>
      </c>
      <c r="W2252" s="276"/>
      <c r="X2252" s="276">
        <f t="shared" ca="1" si="313"/>
        <v>0</v>
      </c>
      <c r="Y2252" s="276"/>
      <c r="Z2252" s="276"/>
      <c r="AB2252" s="278" t="str">
        <f t="shared" si="314"/>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2"/>
        <v/>
      </c>
      <c r="T2253" s="225" t="str">
        <f ca="1">IF(B2253="","",IF(ISERROR(MATCH($J2253,SorP!$B$1:$B$6230,0)),"",INDIRECT("'SorP'!$A$"&amp;MATCH($J2253,SorP!$B$1:$B$6230,0))))</f>
        <v/>
      </c>
      <c r="U2253" s="241"/>
      <c r="V2253" s="275" t="e">
        <f>IF(C2253="",NA(),MATCH($B2253&amp;$C2253,'Smelter Look-up'!$J:$J,0))</f>
        <v>#N/A</v>
      </c>
      <c r="W2253" s="276"/>
      <c r="X2253" s="276">
        <f t="shared" ca="1" si="313"/>
        <v>0</v>
      </c>
      <c r="Y2253" s="276"/>
      <c r="Z2253" s="276"/>
      <c r="AB2253" s="278" t="str">
        <f t="shared" si="314"/>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2"/>
        <v/>
      </c>
      <c r="T2254" s="225" t="str">
        <f ca="1">IF(B2254="","",IF(ISERROR(MATCH($J2254,SorP!$B$1:$B$6230,0)),"",INDIRECT("'SorP'!$A$"&amp;MATCH($J2254,SorP!$B$1:$B$6230,0))))</f>
        <v/>
      </c>
      <c r="U2254" s="241"/>
      <c r="V2254" s="275" t="e">
        <f>IF(C2254="",NA(),MATCH($B2254&amp;$C2254,'Smelter Look-up'!$J:$J,0))</f>
        <v>#N/A</v>
      </c>
      <c r="W2254" s="276"/>
      <c r="X2254" s="276">
        <f t="shared" ca="1" si="313"/>
        <v>0</v>
      </c>
      <c r="Y2254" s="276"/>
      <c r="Z2254" s="276"/>
      <c r="AB2254" s="278" t="str">
        <f t="shared" si="314"/>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2"/>
        <v/>
      </c>
      <c r="T2255" s="225" t="str">
        <f ca="1">IF(B2255="","",IF(ISERROR(MATCH($J2255,SorP!$B$1:$B$6230,0)),"",INDIRECT("'SorP'!$A$"&amp;MATCH($J2255,SorP!$B$1:$B$6230,0))))</f>
        <v/>
      </c>
      <c r="U2255" s="241"/>
      <c r="V2255" s="275" t="e">
        <f>IF(C2255="",NA(),MATCH($B2255&amp;$C2255,'Smelter Look-up'!$J:$J,0))</f>
        <v>#N/A</v>
      </c>
      <c r="W2255" s="276"/>
      <c r="X2255" s="276">
        <f t="shared" ca="1" si="313"/>
        <v>0</v>
      </c>
      <c r="Y2255" s="276"/>
      <c r="Z2255" s="276"/>
      <c r="AB2255" s="278" t="str">
        <f t="shared" si="314"/>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2"/>
        <v/>
      </c>
      <c r="T2256" s="225" t="str">
        <f ca="1">IF(B2256="","",IF(ISERROR(MATCH($J2256,SorP!$B$1:$B$6230,0)),"",INDIRECT("'SorP'!$A$"&amp;MATCH($J2256,SorP!$B$1:$B$6230,0))))</f>
        <v/>
      </c>
      <c r="U2256" s="241"/>
      <c r="V2256" s="275" t="e">
        <f>IF(C2256="",NA(),MATCH($B2256&amp;$C2256,'Smelter Look-up'!$J:$J,0))</f>
        <v>#N/A</v>
      </c>
      <c r="W2256" s="276"/>
      <c r="X2256" s="276">
        <f t="shared" ca="1" si="313"/>
        <v>0</v>
      </c>
      <c r="Y2256" s="276"/>
      <c r="Z2256" s="276"/>
      <c r="AB2256" s="278" t="str">
        <f t="shared" si="314"/>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2"/>
        <v/>
      </c>
      <c r="T2257" s="225" t="str">
        <f ca="1">IF(B2257="","",IF(ISERROR(MATCH($J2257,SorP!$B$1:$B$6230,0)),"",INDIRECT("'SorP'!$A$"&amp;MATCH($J2257,SorP!$B$1:$B$6230,0))))</f>
        <v/>
      </c>
      <c r="U2257" s="241"/>
      <c r="V2257" s="275" t="e">
        <f>IF(C2257="",NA(),MATCH($B2257&amp;$C2257,'Smelter Look-up'!$J:$J,0))</f>
        <v>#N/A</v>
      </c>
      <c r="W2257" s="276"/>
      <c r="X2257" s="276">
        <f t="shared" ca="1" si="313"/>
        <v>0</v>
      </c>
      <c r="Y2257" s="276"/>
      <c r="Z2257" s="276"/>
      <c r="AB2257" s="278" t="str">
        <f t="shared" si="314"/>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2"/>
        <v/>
      </c>
      <c r="T2258" s="225" t="str">
        <f ca="1">IF(B2258="","",IF(ISERROR(MATCH($J2258,SorP!$B$1:$B$6230,0)),"",INDIRECT("'SorP'!$A$"&amp;MATCH($J2258,SorP!$B$1:$B$6230,0))))</f>
        <v/>
      </c>
      <c r="U2258" s="241"/>
      <c r="V2258" s="275" t="e">
        <f>IF(C2258="",NA(),MATCH($B2258&amp;$C2258,'Smelter Look-up'!$J:$J,0))</f>
        <v>#N/A</v>
      </c>
      <c r="W2258" s="276"/>
      <c r="X2258" s="276">
        <f t="shared" ca="1" si="313"/>
        <v>0</v>
      </c>
      <c r="Y2258" s="276"/>
      <c r="Z2258" s="276"/>
      <c r="AB2258" s="278" t="str">
        <f t="shared" si="314"/>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2"/>
        <v/>
      </c>
      <c r="T2259" s="225" t="str">
        <f ca="1">IF(B2259="","",IF(ISERROR(MATCH($J2259,SorP!$B$1:$B$6230,0)),"",INDIRECT("'SorP'!$A$"&amp;MATCH($J2259,SorP!$B$1:$B$6230,0))))</f>
        <v/>
      </c>
      <c r="U2259" s="241"/>
      <c r="V2259" s="275" t="e">
        <f>IF(C2259="",NA(),MATCH($B2259&amp;$C2259,'Smelter Look-up'!$J:$J,0))</f>
        <v>#N/A</v>
      </c>
      <c r="W2259" s="276"/>
      <c r="X2259" s="276">
        <f t="shared" ca="1" si="313"/>
        <v>0</v>
      </c>
      <c r="Y2259" s="276"/>
      <c r="Z2259" s="276"/>
      <c r="AB2259" s="278" t="str">
        <f t="shared" si="314"/>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2"/>
        <v/>
      </c>
      <c r="T2260" s="225" t="str">
        <f ca="1">IF(B2260="","",IF(ISERROR(MATCH($J2260,SorP!$B$1:$B$6230,0)),"",INDIRECT("'SorP'!$A$"&amp;MATCH($J2260,SorP!$B$1:$B$6230,0))))</f>
        <v/>
      </c>
      <c r="U2260" s="241"/>
      <c r="V2260" s="275" t="e">
        <f>IF(C2260="",NA(),MATCH($B2260&amp;$C2260,'Smelter Look-up'!$J:$J,0))</f>
        <v>#N/A</v>
      </c>
      <c r="W2260" s="276"/>
      <c r="X2260" s="276">
        <f t="shared" ca="1" si="313"/>
        <v>0</v>
      </c>
      <c r="Y2260" s="276"/>
      <c r="Z2260" s="276"/>
      <c r="AB2260" s="278" t="str">
        <f t="shared" si="314"/>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2"/>
        <v/>
      </c>
      <c r="T2261" s="225" t="str">
        <f ca="1">IF(B2261="","",IF(ISERROR(MATCH($J2261,SorP!$B$1:$B$6230,0)),"",INDIRECT("'SorP'!$A$"&amp;MATCH($J2261,SorP!$B$1:$B$6230,0))))</f>
        <v/>
      </c>
      <c r="U2261" s="241"/>
      <c r="V2261" s="275" t="e">
        <f>IF(C2261="",NA(),MATCH($B2261&amp;$C2261,'Smelter Look-up'!$J:$J,0))</f>
        <v>#N/A</v>
      </c>
      <c r="W2261" s="276"/>
      <c r="X2261" s="276">
        <f t="shared" ca="1" si="313"/>
        <v>0</v>
      </c>
      <c r="Y2261" s="276"/>
      <c r="Z2261" s="276"/>
      <c r="AB2261" s="278" t="str">
        <f t="shared" si="314"/>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2"/>
        <v/>
      </c>
      <c r="T2262" s="225" t="str">
        <f ca="1">IF(B2262="","",IF(ISERROR(MATCH($J2262,SorP!$B$1:$B$6230,0)),"",INDIRECT("'SorP'!$A$"&amp;MATCH($J2262,SorP!$B$1:$B$6230,0))))</f>
        <v/>
      </c>
      <c r="U2262" s="241"/>
      <c r="V2262" s="275" t="e">
        <f>IF(C2262="",NA(),MATCH($B2262&amp;$C2262,'Smelter Look-up'!$J:$J,0))</f>
        <v>#N/A</v>
      </c>
      <c r="W2262" s="276"/>
      <c r="X2262" s="276">
        <f t="shared" ca="1" si="313"/>
        <v>0</v>
      </c>
      <c r="Y2262" s="276"/>
      <c r="Z2262" s="276"/>
      <c r="AB2262" s="278" t="str">
        <f t="shared" si="314"/>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2"/>
        <v/>
      </c>
      <c r="T2263" s="225" t="str">
        <f ca="1">IF(B2263="","",IF(ISERROR(MATCH($J2263,SorP!$B$1:$B$6230,0)),"",INDIRECT("'SorP'!$A$"&amp;MATCH($J2263,SorP!$B$1:$B$6230,0))))</f>
        <v/>
      </c>
      <c r="U2263" s="241"/>
      <c r="V2263" s="275" t="e">
        <f>IF(C2263="",NA(),MATCH($B2263&amp;$C2263,'Smelter Look-up'!$J:$J,0))</f>
        <v>#N/A</v>
      </c>
      <c r="W2263" s="276"/>
      <c r="X2263" s="276">
        <f t="shared" ca="1" si="313"/>
        <v>0</v>
      </c>
      <c r="Y2263" s="276"/>
      <c r="Z2263" s="276"/>
      <c r="AB2263" s="278" t="str">
        <f t="shared" si="314"/>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2"/>
        <v/>
      </c>
      <c r="T2264" s="225" t="str">
        <f ca="1">IF(B2264="","",IF(ISERROR(MATCH($J2264,SorP!$B$1:$B$6230,0)),"",INDIRECT("'SorP'!$A$"&amp;MATCH($J2264,SorP!$B$1:$B$6230,0))))</f>
        <v/>
      </c>
      <c r="U2264" s="241"/>
      <c r="V2264" s="275" t="e">
        <f>IF(C2264="",NA(),MATCH($B2264&amp;$C2264,'Smelter Look-up'!$J:$J,0))</f>
        <v>#N/A</v>
      </c>
      <c r="W2264" s="276"/>
      <c r="X2264" s="276">
        <f t="shared" ca="1" si="313"/>
        <v>0</v>
      </c>
      <c r="Y2264" s="276"/>
      <c r="Z2264" s="276"/>
      <c r="AB2264" s="278" t="str">
        <f t="shared" si="314"/>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2"/>
        <v/>
      </c>
      <c r="T2265" s="225" t="str">
        <f ca="1">IF(B2265="","",IF(ISERROR(MATCH($J2265,SorP!$B$1:$B$6230,0)),"",INDIRECT("'SorP'!$A$"&amp;MATCH($J2265,SorP!$B$1:$B$6230,0))))</f>
        <v/>
      </c>
      <c r="U2265" s="241"/>
      <c r="V2265" s="275" t="e">
        <f>IF(C2265="",NA(),MATCH($B2265&amp;$C2265,'Smelter Look-up'!$J:$J,0))</f>
        <v>#N/A</v>
      </c>
      <c r="W2265" s="276"/>
      <c r="X2265" s="276">
        <f t="shared" ca="1" si="313"/>
        <v>0</v>
      </c>
      <c r="Y2265" s="276"/>
      <c r="Z2265" s="276"/>
      <c r="AB2265" s="278" t="str">
        <f t="shared" si="314"/>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2"/>
        <v/>
      </c>
      <c r="T2266" s="225" t="str">
        <f ca="1">IF(B2266="","",IF(ISERROR(MATCH($J2266,SorP!$B$1:$B$6230,0)),"",INDIRECT("'SorP'!$A$"&amp;MATCH($J2266,SorP!$B$1:$B$6230,0))))</f>
        <v/>
      </c>
      <c r="U2266" s="241"/>
      <c r="V2266" s="275" t="e">
        <f>IF(C2266="",NA(),MATCH($B2266&amp;$C2266,'Smelter Look-up'!$J:$J,0))</f>
        <v>#N/A</v>
      </c>
      <c r="W2266" s="276"/>
      <c r="X2266" s="276">
        <f t="shared" ca="1" si="313"/>
        <v>0</v>
      </c>
      <c r="Y2266" s="276"/>
      <c r="Z2266" s="276"/>
      <c r="AB2266" s="278" t="str">
        <f t="shared" si="314"/>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2"/>
        <v/>
      </c>
      <c r="T2267" s="225" t="str">
        <f ca="1">IF(B2267="","",IF(ISERROR(MATCH($J2267,SorP!$B$1:$B$6230,0)),"",INDIRECT("'SorP'!$A$"&amp;MATCH($J2267,SorP!$B$1:$B$6230,0))))</f>
        <v/>
      </c>
      <c r="U2267" s="241"/>
      <c r="V2267" s="275" t="e">
        <f>IF(C2267="",NA(),MATCH($B2267&amp;$C2267,'Smelter Look-up'!$J:$J,0))</f>
        <v>#N/A</v>
      </c>
      <c r="W2267" s="276"/>
      <c r="X2267" s="276">
        <f t="shared" ca="1" si="313"/>
        <v>0</v>
      </c>
      <c r="Y2267" s="276"/>
      <c r="Z2267" s="276"/>
      <c r="AB2267" s="278" t="str">
        <f t="shared" si="314"/>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15">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16">IF(AND(C2268="Smelter not listed",OR(LEN(D2268)=0,LEN(E2268)=0)),1,0)</f>
        <v>0</v>
      </c>
      <c r="Y2268" s="276"/>
      <c r="Z2268" s="276"/>
      <c r="AB2268" s="278" t="str">
        <f t="shared" ref="AB2268:AB2298" si="317">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15"/>
        <v/>
      </c>
      <c r="T2269" s="225" t="str">
        <f ca="1">IF(B2269="","",IF(ISERROR(MATCH($J2269,SorP!$B$1:$B$6230,0)),"",INDIRECT("'SorP'!$A$"&amp;MATCH($J2269,SorP!$B$1:$B$6230,0))))</f>
        <v/>
      </c>
      <c r="U2269" s="241"/>
      <c r="V2269" s="275" t="e">
        <f>IF(C2269="",NA(),MATCH($B2269&amp;$C2269,'Smelter Look-up'!$J:$J,0))</f>
        <v>#N/A</v>
      </c>
      <c r="W2269" s="276"/>
      <c r="X2269" s="276">
        <f t="shared" ca="1" si="316"/>
        <v>0</v>
      </c>
      <c r="Y2269" s="276"/>
      <c r="Z2269" s="276"/>
      <c r="AB2269" s="278" t="str">
        <f t="shared" si="317"/>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15"/>
        <v/>
      </c>
      <c r="T2270" s="225" t="str">
        <f ca="1">IF(B2270="","",IF(ISERROR(MATCH($J2270,SorP!$B$1:$B$6230,0)),"",INDIRECT("'SorP'!$A$"&amp;MATCH($J2270,SorP!$B$1:$B$6230,0))))</f>
        <v/>
      </c>
      <c r="U2270" s="241"/>
      <c r="V2270" s="275" t="e">
        <f>IF(C2270="",NA(),MATCH($B2270&amp;$C2270,'Smelter Look-up'!$J:$J,0))</f>
        <v>#N/A</v>
      </c>
      <c r="W2270" s="276"/>
      <c r="X2270" s="276">
        <f t="shared" ca="1" si="316"/>
        <v>0</v>
      </c>
      <c r="Y2270" s="276"/>
      <c r="Z2270" s="276"/>
      <c r="AB2270" s="278" t="str">
        <f t="shared" si="317"/>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15"/>
        <v/>
      </c>
      <c r="T2271" s="225" t="str">
        <f ca="1">IF(B2271="","",IF(ISERROR(MATCH($J2271,SorP!$B$1:$B$6230,0)),"",INDIRECT("'SorP'!$A$"&amp;MATCH($J2271,SorP!$B$1:$B$6230,0))))</f>
        <v/>
      </c>
      <c r="U2271" s="241"/>
      <c r="V2271" s="275" t="e">
        <f>IF(C2271="",NA(),MATCH($B2271&amp;$C2271,'Smelter Look-up'!$J:$J,0))</f>
        <v>#N/A</v>
      </c>
      <c r="W2271" s="276"/>
      <c r="X2271" s="276">
        <f t="shared" ca="1" si="316"/>
        <v>0</v>
      </c>
      <c r="Y2271" s="276"/>
      <c r="Z2271" s="276"/>
      <c r="AB2271" s="278" t="str">
        <f t="shared" si="317"/>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15"/>
        <v/>
      </c>
      <c r="T2272" s="225" t="str">
        <f ca="1">IF(B2272="","",IF(ISERROR(MATCH($J2272,SorP!$B$1:$B$6230,0)),"",INDIRECT("'SorP'!$A$"&amp;MATCH($J2272,SorP!$B$1:$B$6230,0))))</f>
        <v/>
      </c>
      <c r="U2272" s="241"/>
      <c r="V2272" s="275" t="e">
        <f>IF(C2272="",NA(),MATCH($B2272&amp;$C2272,'Smelter Look-up'!$J:$J,0))</f>
        <v>#N/A</v>
      </c>
      <c r="W2272" s="276"/>
      <c r="X2272" s="276">
        <f t="shared" ca="1" si="316"/>
        <v>0</v>
      </c>
      <c r="Y2272" s="276"/>
      <c r="Z2272" s="276"/>
      <c r="AB2272" s="278" t="str">
        <f t="shared" si="317"/>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15"/>
        <v/>
      </c>
      <c r="T2273" s="225" t="str">
        <f ca="1">IF(B2273="","",IF(ISERROR(MATCH($J2273,SorP!$B$1:$B$6230,0)),"",INDIRECT("'SorP'!$A$"&amp;MATCH($J2273,SorP!$B$1:$B$6230,0))))</f>
        <v/>
      </c>
      <c r="U2273" s="241"/>
      <c r="V2273" s="275" t="e">
        <f>IF(C2273="",NA(),MATCH($B2273&amp;$C2273,'Smelter Look-up'!$J:$J,0))</f>
        <v>#N/A</v>
      </c>
      <c r="W2273" s="276"/>
      <c r="X2273" s="276">
        <f t="shared" ca="1" si="316"/>
        <v>0</v>
      </c>
      <c r="Y2273" s="276"/>
      <c r="Z2273" s="276"/>
      <c r="AB2273" s="278" t="str">
        <f t="shared" si="317"/>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15"/>
        <v/>
      </c>
      <c r="T2274" s="225" t="str">
        <f ca="1">IF(B2274="","",IF(ISERROR(MATCH($J2274,SorP!$B$1:$B$6230,0)),"",INDIRECT("'SorP'!$A$"&amp;MATCH($J2274,SorP!$B$1:$B$6230,0))))</f>
        <v/>
      </c>
      <c r="U2274" s="241"/>
      <c r="V2274" s="275" t="e">
        <f>IF(C2274="",NA(),MATCH($B2274&amp;$C2274,'Smelter Look-up'!$J:$J,0))</f>
        <v>#N/A</v>
      </c>
      <c r="W2274" s="276"/>
      <c r="X2274" s="276">
        <f t="shared" ca="1" si="316"/>
        <v>0</v>
      </c>
      <c r="Y2274" s="276"/>
      <c r="Z2274" s="276"/>
      <c r="AB2274" s="278" t="str">
        <f t="shared" si="317"/>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15"/>
        <v/>
      </c>
      <c r="T2275" s="225" t="str">
        <f ca="1">IF(B2275="","",IF(ISERROR(MATCH($J2275,SorP!$B$1:$B$6230,0)),"",INDIRECT("'SorP'!$A$"&amp;MATCH($J2275,SorP!$B$1:$B$6230,0))))</f>
        <v/>
      </c>
      <c r="U2275" s="241"/>
      <c r="V2275" s="275" t="e">
        <f>IF(C2275="",NA(),MATCH($B2275&amp;$C2275,'Smelter Look-up'!$J:$J,0))</f>
        <v>#N/A</v>
      </c>
      <c r="W2275" s="276"/>
      <c r="X2275" s="276">
        <f t="shared" ca="1" si="316"/>
        <v>0</v>
      </c>
      <c r="Y2275" s="276"/>
      <c r="Z2275" s="276"/>
      <c r="AB2275" s="278" t="str">
        <f t="shared" si="317"/>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15"/>
        <v/>
      </c>
      <c r="T2276" s="225" t="str">
        <f ca="1">IF(B2276="","",IF(ISERROR(MATCH($J2276,SorP!$B$1:$B$6230,0)),"",INDIRECT("'SorP'!$A$"&amp;MATCH($J2276,SorP!$B$1:$B$6230,0))))</f>
        <v/>
      </c>
      <c r="U2276" s="241"/>
      <c r="V2276" s="275" t="e">
        <f>IF(C2276="",NA(),MATCH($B2276&amp;$C2276,'Smelter Look-up'!$J:$J,0))</f>
        <v>#N/A</v>
      </c>
      <c r="W2276" s="276"/>
      <c r="X2276" s="276">
        <f t="shared" ca="1" si="316"/>
        <v>0</v>
      </c>
      <c r="Y2276" s="276"/>
      <c r="Z2276" s="276"/>
      <c r="AB2276" s="278" t="str">
        <f t="shared" si="317"/>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15"/>
        <v/>
      </c>
      <c r="T2277" s="225" t="str">
        <f ca="1">IF(B2277="","",IF(ISERROR(MATCH($J2277,SorP!$B$1:$B$6230,0)),"",INDIRECT("'SorP'!$A$"&amp;MATCH($J2277,SorP!$B$1:$B$6230,0))))</f>
        <v/>
      </c>
      <c r="U2277" s="241"/>
      <c r="V2277" s="275" t="e">
        <f>IF(C2277="",NA(),MATCH($B2277&amp;$C2277,'Smelter Look-up'!$J:$J,0))</f>
        <v>#N/A</v>
      </c>
      <c r="W2277" s="276"/>
      <c r="X2277" s="276">
        <f t="shared" ca="1" si="316"/>
        <v>0</v>
      </c>
      <c r="Y2277" s="276"/>
      <c r="Z2277" s="276"/>
      <c r="AB2277" s="278" t="str">
        <f t="shared" si="317"/>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15"/>
        <v/>
      </c>
      <c r="T2278" s="225" t="str">
        <f ca="1">IF(B2278="","",IF(ISERROR(MATCH($J2278,SorP!$B$1:$B$6230,0)),"",INDIRECT("'SorP'!$A$"&amp;MATCH($J2278,SorP!$B$1:$B$6230,0))))</f>
        <v/>
      </c>
      <c r="U2278" s="241"/>
      <c r="V2278" s="275" t="e">
        <f>IF(C2278="",NA(),MATCH($B2278&amp;$C2278,'Smelter Look-up'!$J:$J,0))</f>
        <v>#N/A</v>
      </c>
      <c r="W2278" s="276"/>
      <c r="X2278" s="276">
        <f t="shared" ca="1" si="316"/>
        <v>0</v>
      </c>
      <c r="Y2278" s="276"/>
      <c r="Z2278" s="276"/>
      <c r="AB2278" s="278" t="str">
        <f t="shared" si="317"/>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15"/>
        <v/>
      </c>
      <c r="T2279" s="225" t="str">
        <f ca="1">IF(B2279="","",IF(ISERROR(MATCH($J2279,SorP!$B$1:$B$6230,0)),"",INDIRECT("'SorP'!$A$"&amp;MATCH($J2279,SorP!$B$1:$B$6230,0))))</f>
        <v/>
      </c>
      <c r="U2279" s="241"/>
      <c r="V2279" s="275" t="e">
        <f>IF(C2279="",NA(),MATCH($B2279&amp;$C2279,'Smelter Look-up'!$J:$J,0))</f>
        <v>#N/A</v>
      </c>
      <c r="W2279" s="276"/>
      <c r="X2279" s="276">
        <f t="shared" ca="1" si="316"/>
        <v>0</v>
      </c>
      <c r="Y2279" s="276"/>
      <c r="Z2279" s="276"/>
      <c r="AB2279" s="278" t="str">
        <f t="shared" si="317"/>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15"/>
        <v/>
      </c>
      <c r="T2280" s="225" t="str">
        <f ca="1">IF(B2280="","",IF(ISERROR(MATCH($J2280,SorP!$B$1:$B$6230,0)),"",INDIRECT("'SorP'!$A$"&amp;MATCH($J2280,SorP!$B$1:$B$6230,0))))</f>
        <v/>
      </c>
      <c r="U2280" s="241"/>
      <c r="V2280" s="275" t="e">
        <f>IF(C2280="",NA(),MATCH($B2280&amp;$C2280,'Smelter Look-up'!$J:$J,0))</f>
        <v>#N/A</v>
      </c>
      <c r="W2280" s="276"/>
      <c r="X2280" s="276">
        <f t="shared" ca="1" si="316"/>
        <v>0</v>
      </c>
      <c r="Y2280" s="276"/>
      <c r="Z2280" s="276"/>
      <c r="AB2280" s="278" t="str">
        <f t="shared" si="317"/>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15"/>
        <v/>
      </c>
      <c r="T2281" s="225" t="str">
        <f ca="1">IF(B2281="","",IF(ISERROR(MATCH($J2281,SorP!$B$1:$B$6230,0)),"",INDIRECT("'SorP'!$A$"&amp;MATCH($J2281,SorP!$B$1:$B$6230,0))))</f>
        <v/>
      </c>
      <c r="U2281" s="241"/>
      <c r="V2281" s="275" t="e">
        <f>IF(C2281="",NA(),MATCH($B2281&amp;$C2281,'Smelter Look-up'!$J:$J,0))</f>
        <v>#N/A</v>
      </c>
      <c r="W2281" s="276"/>
      <c r="X2281" s="276">
        <f t="shared" ca="1" si="316"/>
        <v>0</v>
      </c>
      <c r="Y2281" s="276"/>
      <c r="Z2281" s="276"/>
      <c r="AB2281" s="278" t="str">
        <f t="shared" si="317"/>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15"/>
        <v/>
      </c>
      <c r="T2282" s="225" t="str">
        <f ca="1">IF(B2282="","",IF(ISERROR(MATCH($J2282,SorP!$B$1:$B$6230,0)),"",INDIRECT("'SorP'!$A$"&amp;MATCH($J2282,SorP!$B$1:$B$6230,0))))</f>
        <v/>
      </c>
      <c r="U2282" s="241"/>
      <c r="V2282" s="275" t="e">
        <f>IF(C2282="",NA(),MATCH($B2282&amp;$C2282,'Smelter Look-up'!$J:$J,0))</f>
        <v>#N/A</v>
      </c>
      <c r="W2282" s="276"/>
      <c r="X2282" s="276">
        <f t="shared" ca="1" si="316"/>
        <v>0</v>
      </c>
      <c r="Y2282" s="276"/>
      <c r="Z2282" s="276"/>
      <c r="AB2282" s="278" t="str">
        <f t="shared" si="317"/>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15"/>
        <v/>
      </c>
      <c r="T2283" s="225" t="str">
        <f ca="1">IF(B2283="","",IF(ISERROR(MATCH($J2283,SorP!$B$1:$B$6230,0)),"",INDIRECT("'SorP'!$A$"&amp;MATCH($J2283,SorP!$B$1:$B$6230,0))))</f>
        <v/>
      </c>
      <c r="U2283" s="241"/>
      <c r="V2283" s="275" t="e">
        <f>IF(C2283="",NA(),MATCH($B2283&amp;$C2283,'Smelter Look-up'!$J:$J,0))</f>
        <v>#N/A</v>
      </c>
      <c r="W2283" s="276"/>
      <c r="X2283" s="276">
        <f t="shared" ca="1" si="316"/>
        <v>0</v>
      </c>
      <c r="Y2283" s="276"/>
      <c r="Z2283" s="276"/>
      <c r="AB2283" s="278" t="str">
        <f t="shared" si="317"/>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15"/>
        <v/>
      </c>
      <c r="T2284" s="225" t="str">
        <f ca="1">IF(B2284="","",IF(ISERROR(MATCH($J2284,SorP!$B$1:$B$6230,0)),"",INDIRECT("'SorP'!$A$"&amp;MATCH($J2284,SorP!$B$1:$B$6230,0))))</f>
        <v/>
      </c>
      <c r="U2284" s="241"/>
      <c r="V2284" s="275" t="e">
        <f>IF(C2284="",NA(),MATCH($B2284&amp;$C2284,'Smelter Look-up'!$J:$J,0))</f>
        <v>#N/A</v>
      </c>
      <c r="W2284" s="276"/>
      <c r="X2284" s="276">
        <f t="shared" ca="1" si="316"/>
        <v>0</v>
      </c>
      <c r="Y2284" s="276"/>
      <c r="Z2284" s="276"/>
      <c r="AB2284" s="278" t="str">
        <f t="shared" si="317"/>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15"/>
        <v/>
      </c>
      <c r="T2285" s="225" t="str">
        <f ca="1">IF(B2285="","",IF(ISERROR(MATCH($J2285,SorP!$B$1:$B$6230,0)),"",INDIRECT("'SorP'!$A$"&amp;MATCH($J2285,SorP!$B$1:$B$6230,0))))</f>
        <v/>
      </c>
      <c r="U2285" s="241"/>
      <c r="V2285" s="275" t="e">
        <f>IF(C2285="",NA(),MATCH($B2285&amp;$C2285,'Smelter Look-up'!$J:$J,0))</f>
        <v>#N/A</v>
      </c>
      <c r="W2285" s="276"/>
      <c r="X2285" s="276">
        <f t="shared" ca="1" si="316"/>
        <v>0</v>
      </c>
      <c r="Y2285" s="276"/>
      <c r="Z2285" s="276"/>
      <c r="AB2285" s="278" t="str">
        <f t="shared" si="317"/>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15"/>
        <v/>
      </c>
      <c r="T2286" s="225" t="str">
        <f ca="1">IF(B2286="","",IF(ISERROR(MATCH($J2286,SorP!$B$1:$B$6230,0)),"",INDIRECT("'SorP'!$A$"&amp;MATCH($J2286,SorP!$B$1:$B$6230,0))))</f>
        <v/>
      </c>
      <c r="U2286" s="241"/>
      <c r="V2286" s="275" t="e">
        <f>IF(C2286="",NA(),MATCH($B2286&amp;$C2286,'Smelter Look-up'!$J:$J,0))</f>
        <v>#N/A</v>
      </c>
      <c r="W2286" s="276"/>
      <c r="X2286" s="276">
        <f t="shared" ca="1" si="316"/>
        <v>0</v>
      </c>
      <c r="Y2286" s="276"/>
      <c r="Z2286" s="276"/>
      <c r="AB2286" s="278" t="str">
        <f t="shared" si="317"/>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15"/>
        <v/>
      </c>
      <c r="T2287" s="225" t="str">
        <f ca="1">IF(B2287="","",IF(ISERROR(MATCH($J2287,SorP!$B$1:$B$6230,0)),"",INDIRECT("'SorP'!$A$"&amp;MATCH($J2287,SorP!$B$1:$B$6230,0))))</f>
        <v/>
      </c>
      <c r="U2287" s="241"/>
      <c r="V2287" s="275" t="e">
        <f>IF(C2287="",NA(),MATCH($B2287&amp;$C2287,'Smelter Look-up'!$J:$J,0))</f>
        <v>#N/A</v>
      </c>
      <c r="W2287" s="276"/>
      <c r="X2287" s="276">
        <f t="shared" ca="1" si="316"/>
        <v>0</v>
      </c>
      <c r="Y2287" s="276"/>
      <c r="Z2287" s="276"/>
      <c r="AB2287" s="278" t="str">
        <f t="shared" si="317"/>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15"/>
        <v/>
      </c>
      <c r="T2288" s="225" t="str">
        <f ca="1">IF(B2288="","",IF(ISERROR(MATCH($J2288,SorP!$B$1:$B$6230,0)),"",INDIRECT("'SorP'!$A$"&amp;MATCH($J2288,SorP!$B$1:$B$6230,0))))</f>
        <v/>
      </c>
      <c r="U2288" s="241"/>
      <c r="V2288" s="275" t="e">
        <f>IF(C2288="",NA(),MATCH($B2288&amp;$C2288,'Smelter Look-up'!$J:$J,0))</f>
        <v>#N/A</v>
      </c>
      <c r="W2288" s="276"/>
      <c r="X2288" s="276">
        <f t="shared" ca="1" si="316"/>
        <v>0</v>
      </c>
      <c r="Y2288" s="276"/>
      <c r="Z2288" s="276"/>
      <c r="AB2288" s="278" t="str">
        <f t="shared" si="317"/>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15"/>
        <v/>
      </c>
      <c r="T2289" s="225" t="str">
        <f ca="1">IF(B2289="","",IF(ISERROR(MATCH($J2289,SorP!$B$1:$B$6230,0)),"",INDIRECT("'SorP'!$A$"&amp;MATCH($J2289,SorP!$B$1:$B$6230,0))))</f>
        <v/>
      </c>
      <c r="U2289" s="241"/>
      <c r="V2289" s="275" t="e">
        <f>IF(C2289="",NA(),MATCH($B2289&amp;$C2289,'Smelter Look-up'!$J:$J,0))</f>
        <v>#N/A</v>
      </c>
      <c r="W2289" s="276"/>
      <c r="X2289" s="276">
        <f t="shared" ca="1" si="316"/>
        <v>0</v>
      </c>
      <c r="Y2289" s="276"/>
      <c r="Z2289" s="276"/>
      <c r="AB2289" s="278" t="str">
        <f t="shared" si="317"/>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15"/>
        <v/>
      </c>
      <c r="T2290" s="225" t="str">
        <f ca="1">IF(B2290="","",IF(ISERROR(MATCH($J2290,SorP!$B$1:$B$6230,0)),"",INDIRECT("'SorP'!$A$"&amp;MATCH($J2290,SorP!$B$1:$B$6230,0))))</f>
        <v/>
      </c>
      <c r="U2290" s="241"/>
      <c r="V2290" s="275" t="e">
        <f>IF(C2290="",NA(),MATCH($B2290&amp;$C2290,'Smelter Look-up'!$J:$J,0))</f>
        <v>#N/A</v>
      </c>
      <c r="W2290" s="276"/>
      <c r="X2290" s="276">
        <f t="shared" ca="1" si="316"/>
        <v>0</v>
      </c>
      <c r="Y2290" s="276"/>
      <c r="Z2290" s="276"/>
      <c r="AB2290" s="278" t="str">
        <f t="shared" si="317"/>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15"/>
        <v/>
      </c>
      <c r="T2291" s="225" t="str">
        <f ca="1">IF(B2291="","",IF(ISERROR(MATCH($J2291,SorP!$B$1:$B$6230,0)),"",INDIRECT("'SorP'!$A$"&amp;MATCH($J2291,SorP!$B$1:$B$6230,0))))</f>
        <v/>
      </c>
      <c r="U2291" s="241"/>
      <c r="V2291" s="275" t="e">
        <f>IF(C2291="",NA(),MATCH($B2291&amp;$C2291,'Smelter Look-up'!$J:$J,0))</f>
        <v>#N/A</v>
      </c>
      <c r="W2291" s="276"/>
      <c r="X2291" s="276">
        <f t="shared" ca="1" si="316"/>
        <v>0</v>
      </c>
      <c r="Y2291" s="276"/>
      <c r="Z2291" s="276"/>
      <c r="AB2291" s="278" t="str">
        <f t="shared" si="317"/>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15"/>
        <v/>
      </c>
      <c r="T2292" s="225" t="str">
        <f ca="1">IF(B2292="","",IF(ISERROR(MATCH($J2292,SorP!$B$1:$B$6230,0)),"",INDIRECT("'SorP'!$A$"&amp;MATCH($J2292,SorP!$B$1:$B$6230,0))))</f>
        <v/>
      </c>
      <c r="U2292" s="241"/>
      <c r="V2292" s="275" t="e">
        <f>IF(C2292="",NA(),MATCH($B2292&amp;$C2292,'Smelter Look-up'!$J:$J,0))</f>
        <v>#N/A</v>
      </c>
      <c r="W2292" s="276"/>
      <c r="X2292" s="276">
        <f t="shared" ca="1" si="316"/>
        <v>0</v>
      </c>
      <c r="Y2292" s="276"/>
      <c r="Z2292" s="276"/>
      <c r="AB2292" s="278" t="str">
        <f t="shared" si="317"/>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15"/>
        <v/>
      </c>
      <c r="T2293" s="225" t="str">
        <f ca="1">IF(B2293="","",IF(ISERROR(MATCH($J2293,SorP!$B$1:$B$6230,0)),"",INDIRECT("'SorP'!$A$"&amp;MATCH($J2293,SorP!$B$1:$B$6230,0))))</f>
        <v/>
      </c>
      <c r="U2293" s="241"/>
      <c r="V2293" s="275" t="e">
        <f>IF(C2293="",NA(),MATCH($B2293&amp;$C2293,'Smelter Look-up'!$J:$J,0))</f>
        <v>#N/A</v>
      </c>
      <c r="W2293" s="276"/>
      <c r="X2293" s="276">
        <f t="shared" ca="1" si="316"/>
        <v>0</v>
      </c>
      <c r="Y2293" s="276"/>
      <c r="Z2293" s="276"/>
      <c r="AB2293" s="278" t="str">
        <f t="shared" si="317"/>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15"/>
        <v/>
      </c>
      <c r="T2294" s="225" t="str">
        <f ca="1">IF(B2294="","",IF(ISERROR(MATCH($J2294,SorP!$B$1:$B$6230,0)),"",INDIRECT("'SorP'!$A$"&amp;MATCH($J2294,SorP!$B$1:$B$6230,0))))</f>
        <v/>
      </c>
      <c r="U2294" s="241"/>
      <c r="V2294" s="275" t="e">
        <f>IF(C2294="",NA(),MATCH($B2294&amp;$C2294,'Smelter Look-up'!$J:$J,0))</f>
        <v>#N/A</v>
      </c>
      <c r="W2294" s="276"/>
      <c r="X2294" s="276">
        <f t="shared" ca="1" si="316"/>
        <v>0</v>
      </c>
      <c r="Y2294" s="276"/>
      <c r="Z2294" s="276"/>
      <c r="AB2294" s="278" t="str">
        <f t="shared" si="317"/>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15"/>
        <v/>
      </c>
      <c r="T2295" s="225" t="str">
        <f ca="1">IF(B2295="","",IF(ISERROR(MATCH($J2295,SorP!$B$1:$B$6230,0)),"",INDIRECT("'SorP'!$A$"&amp;MATCH($J2295,SorP!$B$1:$B$6230,0))))</f>
        <v/>
      </c>
      <c r="U2295" s="241"/>
      <c r="V2295" s="275" t="e">
        <f>IF(C2295="",NA(),MATCH($B2295&amp;$C2295,'Smelter Look-up'!$J:$J,0))</f>
        <v>#N/A</v>
      </c>
      <c r="W2295" s="276"/>
      <c r="X2295" s="276">
        <f t="shared" ca="1" si="316"/>
        <v>0</v>
      </c>
      <c r="Y2295" s="276"/>
      <c r="Z2295" s="276"/>
      <c r="AB2295" s="278" t="str">
        <f t="shared" si="317"/>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15"/>
        <v/>
      </c>
      <c r="T2296" s="225" t="str">
        <f ca="1">IF(B2296="","",IF(ISERROR(MATCH($J2296,SorP!$B$1:$B$6230,0)),"",INDIRECT("'SorP'!$A$"&amp;MATCH($J2296,SorP!$B$1:$B$6230,0))))</f>
        <v/>
      </c>
      <c r="U2296" s="241"/>
      <c r="V2296" s="275" t="e">
        <f>IF(C2296="",NA(),MATCH($B2296&amp;$C2296,'Smelter Look-up'!$J:$J,0))</f>
        <v>#N/A</v>
      </c>
      <c r="W2296" s="276"/>
      <c r="X2296" s="276">
        <f t="shared" ca="1" si="316"/>
        <v>0</v>
      </c>
      <c r="Y2296" s="276"/>
      <c r="Z2296" s="276"/>
      <c r="AB2296" s="278" t="str">
        <f t="shared" si="317"/>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15"/>
        <v/>
      </c>
      <c r="T2297" s="225" t="str">
        <f ca="1">IF(B2297="","",IF(ISERROR(MATCH($J2297,SorP!$B$1:$B$6230,0)),"",INDIRECT("'SorP'!$A$"&amp;MATCH($J2297,SorP!$B$1:$B$6230,0))))</f>
        <v/>
      </c>
      <c r="U2297" s="241"/>
      <c r="V2297" s="275" t="e">
        <f>IF(C2297="",NA(),MATCH($B2297&amp;$C2297,'Smelter Look-up'!$J:$J,0))</f>
        <v>#N/A</v>
      </c>
      <c r="W2297" s="276"/>
      <c r="X2297" s="276">
        <f t="shared" ca="1" si="316"/>
        <v>0</v>
      </c>
      <c r="Y2297" s="276"/>
      <c r="Z2297" s="276"/>
      <c r="AB2297" s="278" t="str">
        <f t="shared" si="317"/>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15"/>
        <v/>
      </c>
      <c r="T2298" s="225" t="str">
        <f ca="1">IF(B2298="","",IF(ISERROR(MATCH($J2298,SorP!$B$1:$B$6230,0)),"",INDIRECT("'SorP'!$A$"&amp;MATCH($J2298,SorP!$B$1:$B$6230,0))))</f>
        <v/>
      </c>
      <c r="U2298" s="241"/>
      <c r="V2298" s="275" t="e">
        <f>IF(C2298="",NA(),MATCH($B2298&amp;$C2298,'Smelter Look-up'!$J:$J,0))</f>
        <v>#N/A</v>
      </c>
      <c r="W2298" s="276"/>
      <c r="X2298" s="276">
        <f t="shared" ca="1" si="316"/>
        <v>0</v>
      </c>
      <c r="Y2298" s="276"/>
      <c r="Z2298" s="276"/>
      <c r="AB2298" s="278" t="str">
        <f t="shared" si="317"/>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18">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19">IF(AND(C2299="Smelter not listed",OR(LEN(D2299)=0,LEN(E2299)=0)),1,0)</f>
        <v>0</v>
      </c>
      <c r="Y2299" s="276"/>
      <c r="Z2299" s="276"/>
      <c r="AB2299" s="278" t="str">
        <f t="shared" ref="AB2299" si="320">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1">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2">IF(AND(C2300="Smelter not listed",OR(LEN(D2300)=0,LEN(E2300)=0)),1,0)</f>
        <v>0</v>
      </c>
      <c r="Y2300" s="276"/>
      <c r="Z2300" s="276"/>
      <c r="AB2300" s="278" t="str">
        <f t="shared" ref="AB2300:AB2331" si="323">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1"/>
        <v/>
      </c>
      <c r="T2301" s="225" t="str">
        <f ca="1">IF(B2301="","",IF(ISERROR(MATCH($J2301,SorP!$B$1:$B$6230,0)),"",INDIRECT("'SorP'!$A$"&amp;MATCH($J2301,SorP!$B$1:$B$6230,0))))</f>
        <v/>
      </c>
      <c r="U2301" s="241"/>
      <c r="V2301" s="275" t="e">
        <f>IF(C2301="",NA(),MATCH($B2301&amp;$C2301,'Smelter Look-up'!$J:$J,0))</f>
        <v>#N/A</v>
      </c>
      <c r="W2301" s="276"/>
      <c r="X2301" s="276">
        <f t="shared" ca="1" si="322"/>
        <v>0</v>
      </c>
      <c r="Y2301" s="276"/>
      <c r="Z2301" s="276"/>
      <c r="AB2301" s="278" t="str">
        <f t="shared" si="323"/>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1"/>
        <v/>
      </c>
      <c r="T2302" s="225" t="str">
        <f ca="1">IF(B2302="","",IF(ISERROR(MATCH($J2302,SorP!$B$1:$B$6230,0)),"",INDIRECT("'SorP'!$A$"&amp;MATCH($J2302,SorP!$B$1:$B$6230,0))))</f>
        <v/>
      </c>
      <c r="U2302" s="241"/>
      <c r="V2302" s="275" t="e">
        <f>IF(C2302="",NA(),MATCH($B2302&amp;$C2302,'Smelter Look-up'!$J:$J,0))</f>
        <v>#N/A</v>
      </c>
      <c r="W2302" s="276"/>
      <c r="X2302" s="276">
        <f t="shared" ca="1" si="322"/>
        <v>0</v>
      </c>
      <c r="Y2302" s="276"/>
      <c r="Z2302" s="276"/>
      <c r="AB2302" s="278" t="str">
        <f t="shared" si="323"/>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1"/>
        <v/>
      </c>
      <c r="T2303" s="225" t="str">
        <f ca="1">IF(B2303="","",IF(ISERROR(MATCH($J2303,SorP!$B$1:$B$6230,0)),"",INDIRECT("'SorP'!$A$"&amp;MATCH($J2303,SorP!$B$1:$B$6230,0))))</f>
        <v/>
      </c>
      <c r="U2303" s="241"/>
      <c r="V2303" s="275" t="e">
        <f>IF(C2303="",NA(),MATCH($B2303&amp;$C2303,'Smelter Look-up'!$J:$J,0))</f>
        <v>#N/A</v>
      </c>
      <c r="W2303" s="276"/>
      <c r="X2303" s="276">
        <f t="shared" ca="1" si="322"/>
        <v>0</v>
      </c>
      <c r="Y2303" s="276"/>
      <c r="Z2303" s="276"/>
      <c r="AB2303" s="278" t="str">
        <f t="shared" si="323"/>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1"/>
        <v/>
      </c>
      <c r="T2304" s="225" t="str">
        <f ca="1">IF(B2304="","",IF(ISERROR(MATCH($J2304,SorP!$B$1:$B$6230,0)),"",INDIRECT("'SorP'!$A$"&amp;MATCH($J2304,SorP!$B$1:$B$6230,0))))</f>
        <v/>
      </c>
      <c r="U2304" s="241"/>
      <c r="V2304" s="275" t="e">
        <f>IF(C2304="",NA(),MATCH($B2304&amp;$C2304,'Smelter Look-up'!$J:$J,0))</f>
        <v>#N/A</v>
      </c>
      <c r="W2304" s="276"/>
      <c r="X2304" s="276">
        <f t="shared" ca="1" si="322"/>
        <v>0</v>
      </c>
      <c r="Y2304" s="276"/>
      <c r="Z2304" s="276"/>
      <c r="AB2304" s="278" t="str">
        <f t="shared" si="323"/>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1"/>
        <v/>
      </c>
      <c r="T2305" s="225" t="str">
        <f ca="1">IF(B2305="","",IF(ISERROR(MATCH($J2305,SorP!$B$1:$B$6230,0)),"",INDIRECT("'SorP'!$A$"&amp;MATCH($J2305,SorP!$B$1:$B$6230,0))))</f>
        <v/>
      </c>
      <c r="U2305" s="241"/>
      <c r="V2305" s="275" t="e">
        <f>IF(C2305="",NA(),MATCH($B2305&amp;$C2305,'Smelter Look-up'!$J:$J,0))</f>
        <v>#N/A</v>
      </c>
      <c r="W2305" s="276"/>
      <c r="X2305" s="276">
        <f t="shared" ca="1" si="322"/>
        <v>0</v>
      </c>
      <c r="Y2305" s="276"/>
      <c r="Z2305" s="276"/>
      <c r="AB2305" s="278" t="str">
        <f t="shared" si="323"/>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1"/>
        <v/>
      </c>
      <c r="T2306" s="225" t="str">
        <f ca="1">IF(B2306="","",IF(ISERROR(MATCH($J2306,SorP!$B$1:$B$6230,0)),"",INDIRECT("'SorP'!$A$"&amp;MATCH($J2306,SorP!$B$1:$B$6230,0))))</f>
        <v/>
      </c>
      <c r="U2306" s="241"/>
      <c r="V2306" s="275" t="e">
        <f>IF(C2306="",NA(),MATCH($B2306&amp;$C2306,'Smelter Look-up'!$J:$J,0))</f>
        <v>#N/A</v>
      </c>
      <c r="W2306" s="276"/>
      <c r="X2306" s="276">
        <f t="shared" ca="1" si="322"/>
        <v>0</v>
      </c>
      <c r="Y2306" s="276"/>
      <c r="Z2306" s="276"/>
      <c r="AB2306" s="278" t="str">
        <f t="shared" si="323"/>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1"/>
        <v/>
      </c>
      <c r="T2307" s="225" t="str">
        <f ca="1">IF(B2307="","",IF(ISERROR(MATCH($J2307,SorP!$B$1:$B$6230,0)),"",INDIRECT("'SorP'!$A$"&amp;MATCH($J2307,SorP!$B$1:$B$6230,0))))</f>
        <v/>
      </c>
      <c r="U2307" s="241"/>
      <c r="V2307" s="275" t="e">
        <f>IF(C2307="",NA(),MATCH($B2307&amp;$C2307,'Smelter Look-up'!$J:$J,0))</f>
        <v>#N/A</v>
      </c>
      <c r="W2307" s="276"/>
      <c r="X2307" s="276">
        <f t="shared" ca="1" si="322"/>
        <v>0</v>
      </c>
      <c r="Y2307" s="276"/>
      <c r="Z2307" s="276"/>
      <c r="AB2307" s="278" t="str">
        <f t="shared" si="323"/>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1"/>
        <v/>
      </c>
      <c r="T2308" s="225" t="str">
        <f ca="1">IF(B2308="","",IF(ISERROR(MATCH($J2308,SorP!$B$1:$B$6230,0)),"",INDIRECT("'SorP'!$A$"&amp;MATCH($J2308,SorP!$B$1:$B$6230,0))))</f>
        <v/>
      </c>
      <c r="U2308" s="241"/>
      <c r="V2308" s="275" t="e">
        <f>IF(C2308="",NA(),MATCH($B2308&amp;$C2308,'Smelter Look-up'!$J:$J,0))</f>
        <v>#N/A</v>
      </c>
      <c r="W2308" s="276"/>
      <c r="X2308" s="276">
        <f t="shared" ca="1" si="322"/>
        <v>0</v>
      </c>
      <c r="Y2308" s="276"/>
      <c r="Z2308" s="276"/>
      <c r="AB2308" s="278" t="str">
        <f t="shared" si="323"/>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1"/>
        <v/>
      </c>
      <c r="T2309" s="225" t="str">
        <f ca="1">IF(B2309="","",IF(ISERROR(MATCH($J2309,SorP!$B$1:$B$6230,0)),"",INDIRECT("'SorP'!$A$"&amp;MATCH($J2309,SorP!$B$1:$B$6230,0))))</f>
        <v/>
      </c>
      <c r="U2309" s="241"/>
      <c r="V2309" s="275" t="e">
        <f>IF(C2309="",NA(),MATCH($B2309&amp;$C2309,'Smelter Look-up'!$J:$J,0))</f>
        <v>#N/A</v>
      </c>
      <c r="W2309" s="276"/>
      <c r="X2309" s="276">
        <f t="shared" ca="1" si="322"/>
        <v>0</v>
      </c>
      <c r="Y2309" s="276"/>
      <c r="Z2309" s="276"/>
      <c r="AB2309" s="278" t="str">
        <f t="shared" si="323"/>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1"/>
        <v/>
      </c>
      <c r="T2310" s="225" t="str">
        <f ca="1">IF(B2310="","",IF(ISERROR(MATCH($J2310,SorP!$B$1:$B$6230,0)),"",INDIRECT("'SorP'!$A$"&amp;MATCH($J2310,SorP!$B$1:$B$6230,0))))</f>
        <v/>
      </c>
      <c r="U2310" s="241"/>
      <c r="V2310" s="275" t="e">
        <f>IF(C2310="",NA(),MATCH($B2310&amp;$C2310,'Smelter Look-up'!$J:$J,0))</f>
        <v>#N/A</v>
      </c>
      <c r="W2310" s="276"/>
      <c r="X2310" s="276">
        <f t="shared" ca="1" si="322"/>
        <v>0</v>
      </c>
      <c r="Y2310" s="276"/>
      <c r="Z2310" s="276"/>
      <c r="AB2310" s="278" t="str">
        <f t="shared" si="323"/>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1"/>
        <v/>
      </c>
      <c r="T2311" s="225" t="str">
        <f ca="1">IF(B2311="","",IF(ISERROR(MATCH($J2311,SorP!$B$1:$B$6230,0)),"",INDIRECT("'SorP'!$A$"&amp;MATCH($J2311,SorP!$B$1:$B$6230,0))))</f>
        <v/>
      </c>
      <c r="U2311" s="241"/>
      <c r="V2311" s="275" t="e">
        <f>IF(C2311="",NA(),MATCH($B2311&amp;$C2311,'Smelter Look-up'!$J:$J,0))</f>
        <v>#N/A</v>
      </c>
      <c r="W2311" s="276"/>
      <c r="X2311" s="276">
        <f t="shared" ca="1" si="322"/>
        <v>0</v>
      </c>
      <c r="Y2311" s="276"/>
      <c r="Z2311" s="276"/>
      <c r="AB2311" s="278" t="str">
        <f t="shared" si="323"/>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1"/>
        <v/>
      </c>
      <c r="T2312" s="225" t="str">
        <f ca="1">IF(B2312="","",IF(ISERROR(MATCH($J2312,SorP!$B$1:$B$6230,0)),"",INDIRECT("'SorP'!$A$"&amp;MATCH($J2312,SorP!$B$1:$B$6230,0))))</f>
        <v/>
      </c>
      <c r="U2312" s="241"/>
      <c r="V2312" s="275" t="e">
        <f>IF(C2312="",NA(),MATCH($B2312&amp;$C2312,'Smelter Look-up'!$J:$J,0))</f>
        <v>#N/A</v>
      </c>
      <c r="W2312" s="276"/>
      <c r="X2312" s="276">
        <f t="shared" ca="1" si="322"/>
        <v>0</v>
      </c>
      <c r="Y2312" s="276"/>
      <c r="Z2312" s="276"/>
      <c r="AB2312" s="278" t="str">
        <f t="shared" si="323"/>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1"/>
        <v/>
      </c>
      <c r="T2313" s="225" t="str">
        <f ca="1">IF(B2313="","",IF(ISERROR(MATCH($J2313,SorP!$B$1:$B$6230,0)),"",INDIRECT("'SorP'!$A$"&amp;MATCH($J2313,SorP!$B$1:$B$6230,0))))</f>
        <v/>
      </c>
      <c r="U2313" s="241"/>
      <c r="V2313" s="275" t="e">
        <f>IF(C2313="",NA(),MATCH($B2313&amp;$C2313,'Smelter Look-up'!$J:$J,0))</f>
        <v>#N/A</v>
      </c>
      <c r="W2313" s="276"/>
      <c r="X2313" s="276">
        <f t="shared" ca="1" si="322"/>
        <v>0</v>
      </c>
      <c r="Y2313" s="276"/>
      <c r="Z2313" s="276"/>
      <c r="AB2313" s="278" t="str">
        <f t="shared" si="323"/>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1"/>
        <v/>
      </c>
      <c r="T2314" s="225" t="str">
        <f ca="1">IF(B2314="","",IF(ISERROR(MATCH($J2314,SorP!$B$1:$B$6230,0)),"",INDIRECT("'SorP'!$A$"&amp;MATCH($J2314,SorP!$B$1:$B$6230,0))))</f>
        <v/>
      </c>
      <c r="U2314" s="241"/>
      <c r="V2314" s="275" t="e">
        <f>IF(C2314="",NA(),MATCH($B2314&amp;$C2314,'Smelter Look-up'!$J:$J,0))</f>
        <v>#N/A</v>
      </c>
      <c r="W2314" s="276"/>
      <c r="X2314" s="276">
        <f t="shared" ca="1" si="322"/>
        <v>0</v>
      </c>
      <c r="Y2314" s="276"/>
      <c r="Z2314" s="276"/>
      <c r="AB2314" s="278" t="str">
        <f t="shared" si="323"/>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1"/>
        <v/>
      </c>
      <c r="T2315" s="225" t="str">
        <f ca="1">IF(B2315="","",IF(ISERROR(MATCH($J2315,SorP!$B$1:$B$6230,0)),"",INDIRECT("'SorP'!$A$"&amp;MATCH($J2315,SorP!$B$1:$B$6230,0))))</f>
        <v/>
      </c>
      <c r="U2315" s="241"/>
      <c r="V2315" s="275" t="e">
        <f>IF(C2315="",NA(),MATCH($B2315&amp;$C2315,'Smelter Look-up'!$J:$J,0))</f>
        <v>#N/A</v>
      </c>
      <c r="W2315" s="276"/>
      <c r="X2315" s="276">
        <f t="shared" ca="1" si="322"/>
        <v>0</v>
      </c>
      <c r="Y2315" s="276"/>
      <c r="Z2315" s="276"/>
      <c r="AB2315" s="278" t="str">
        <f t="shared" si="323"/>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1"/>
        <v/>
      </c>
      <c r="T2316" s="225" t="str">
        <f ca="1">IF(B2316="","",IF(ISERROR(MATCH($J2316,SorP!$B$1:$B$6230,0)),"",INDIRECT("'SorP'!$A$"&amp;MATCH($J2316,SorP!$B$1:$B$6230,0))))</f>
        <v/>
      </c>
      <c r="U2316" s="241"/>
      <c r="V2316" s="275" t="e">
        <f>IF(C2316="",NA(),MATCH($B2316&amp;$C2316,'Smelter Look-up'!$J:$J,0))</f>
        <v>#N/A</v>
      </c>
      <c r="W2316" s="276"/>
      <c r="X2316" s="276">
        <f t="shared" ca="1" si="322"/>
        <v>0</v>
      </c>
      <c r="Y2316" s="276"/>
      <c r="Z2316" s="276"/>
      <c r="AB2316" s="278" t="str">
        <f t="shared" si="323"/>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1"/>
        <v/>
      </c>
      <c r="T2317" s="225" t="str">
        <f ca="1">IF(B2317="","",IF(ISERROR(MATCH($J2317,SorP!$B$1:$B$6230,0)),"",INDIRECT("'SorP'!$A$"&amp;MATCH($J2317,SorP!$B$1:$B$6230,0))))</f>
        <v/>
      </c>
      <c r="U2317" s="241"/>
      <c r="V2317" s="275" t="e">
        <f>IF(C2317="",NA(),MATCH($B2317&amp;$C2317,'Smelter Look-up'!$J:$J,0))</f>
        <v>#N/A</v>
      </c>
      <c r="W2317" s="276"/>
      <c r="X2317" s="276">
        <f t="shared" ca="1" si="322"/>
        <v>0</v>
      </c>
      <c r="Y2317" s="276"/>
      <c r="Z2317" s="276"/>
      <c r="AB2317" s="278" t="str">
        <f t="shared" si="323"/>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1"/>
        <v/>
      </c>
      <c r="T2318" s="225" t="str">
        <f ca="1">IF(B2318="","",IF(ISERROR(MATCH($J2318,SorP!$B$1:$B$6230,0)),"",INDIRECT("'SorP'!$A$"&amp;MATCH($J2318,SorP!$B$1:$B$6230,0))))</f>
        <v/>
      </c>
      <c r="U2318" s="241"/>
      <c r="V2318" s="275" t="e">
        <f>IF(C2318="",NA(),MATCH($B2318&amp;$C2318,'Smelter Look-up'!$J:$J,0))</f>
        <v>#N/A</v>
      </c>
      <c r="W2318" s="276"/>
      <c r="X2318" s="276">
        <f t="shared" ca="1" si="322"/>
        <v>0</v>
      </c>
      <c r="Y2318" s="276"/>
      <c r="Z2318" s="276"/>
      <c r="AB2318" s="278" t="str">
        <f t="shared" si="323"/>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1"/>
        <v/>
      </c>
      <c r="T2319" s="225" t="str">
        <f ca="1">IF(B2319="","",IF(ISERROR(MATCH($J2319,SorP!$B$1:$B$6230,0)),"",INDIRECT("'SorP'!$A$"&amp;MATCH($J2319,SorP!$B$1:$B$6230,0))))</f>
        <v/>
      </c>
      <c r="U2319" s="241"/>
      <c r="V2319" s="275" t="e">
        <f>IF(C2319="",NA(),MATCH($B2319&amp;$C2319,'Smelter Look-up'!$J:$J,0))</f>
        <v>#N/A</v>
      </c>
      <c r="W2319" s="276"/>
      <c r="X2319" s="276">
        <f t="shared" ca="1" si="322"/>
        <v>0</v>
      </c>
      <c r="Y2319" s="276"/>
      <c r="Z2319" s="276"/>
      <c r="AB2319" s="278" t="str">
        <f t="shared" si="323"/>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1"/>
        <v/>
      </c>
      <c r="T2320" s="225" t="str">
        <f ca="1">IF(B2320="","",IF(ISERROR(MATCH($J2320,SorP!$B$1:$B$6230,0)),"",INDIRECT("'SorP'!$A$"&amp;MATCH($J2320,SorP!$B$1:$B$6230,0))))</f>
        <v/>
      </c>
      <c r="U2320" s="241"/>
      <c r="V2320" s="275" t="e">
        <f>IF(C2320="",NA(),MATCH($B2320&amp;$C2320,'Smelter Look-up'!$J:$J,0))</f>
        <v>#N/A</v>
      </c>
      <c r="W2320" s="276"/>
      <c r="X2320" s="276">
        <f t="shared" ca="1" si="322"/>
        <v>0</v>
      </c>
      <c r="Y2320" s="276"/>
      <c r="Z2320" s="276"/>
      <c r="AB2320" s="278" t="str">
        <f t="shared" si="323"/>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1"/>
        <v/>
      </c>
      <c r="T2321" s="225" t="str">
        <f ca="1">IF(B2321="","",IF(ISERROR(MATCH($J2321,SorP!$B$1:$B$6230,0)),"",INDIRECT("'SorP'!$A$"&amp;MATCH($J2321,SorP!$B$1:$B$6230,0))))</f>
        <v/>
      </c>
      <c r="U2321" s="241"/>
      <c r="V2321" s="275" t="e">
        <f>IF(C2321="",NA(),MATCH($B2321&amp;$C2321,'Smelter Look-up'!$J:$J,0))</f>
        <v>#N/A</v>
      </c>
      <c r="W2321" s="276"/>
      <c r="X2321" s="276">
        <f t="shared" ca="1" si="322"/>
        <v>0</v>
      </c>
      <c r="Y2321" s="276"/>
      <c r="Z2321" s="276"/>
      <c r="AB2321" s="278" t="str">
        <f t="shared" si="323"/>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1"/>
        <v/>
      </c>
      <c r="T2322" s="225" t="str">
        <f ca="1">IF(B2322="","",IF(ISERROR(MATCH($J2322,SorP!$B$1:$B$6230,0)),"",INDIRECT("'SorP'!$A$"&amp;MATCH($J2322,SorP!$B$1:$B$6230,0))))</f>
        <v/>
      </c>
      <c r="U2322" s="241"/>
      <c r="V2322" s="275" t="e">
        <f>IF(C2322="",NA(),MATCH($B2322&amp;$C2322,'Smelter Look-up'!$J:$J,0))</f>
        <v>#N/A</v>
      </c>
      <c r="W2322" s="276"/>
      <c r="X2322" s="276">
        <f t="shared" ca="1" si="322"/>
        <v>0</v>
      </c>
      <c r="Y2322" s="276"/>
      <c r="Z2322" s="276"/>
      <c r="AB2322" s="278" t="str">
        <f t="shared" si="323"/>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1"/>
        <v/>
      </c>
      <c r="T2323" s="225" t="str">
        <f ca="1">IF(B2323="","",IF(ISERROR(MATCH($J2323,SorP!$B$1:$B$6230,0)),"",INDIRECT("'SorP'!$A$"&amp;MATCH($J2323,SorP!$B$1:$B$6230,0))))</f>
        <v/>
      </c>
      <c r="U2323" s="241"/>
      <c r="V2323" s="275" t="e">
        <f>IF(C2323="",NA(),MATCH($B2323&amp;$C2323,'Smelter Look-up'!$J:$J,0))</f>
        <v>#N/A</v>
      </c>
      <c r="W2323" s="276"/>
      <c r="X2323" s="276">
        <f t="shared" ca="1" si="322"/>
        <v>0</v>
      </c>
      <c r="Y2323" s="276"/>
      <c r="Z2323" s="276"/>
      <c r="AB2323" s="278" t="str">
        <f t="shared" si="323"/>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1"/>
        <v/>
      </c>
      <c r="T2324" s="225" t="str">
        <f ca="1">IF(B2324="","",IF(ISERROR(MATCH($J2324,SorP!$B$1:$B$6230,0)),"",INDIRECT("'SorP'!$A$"&amp;MATCH($J2324,SorP!$B$1:$B$6230,0))))</f>
        <v/>
      </c>
      <c r="U2324" s="241"/>
      <c r="V2324" s="275" t="e">
        <f>IF(C2324="",NA(),MATCH($B2324&amp;$C2324,'Smelter Look-up'!$J:$J,0))</f>
        <v>#N/A</v>
      </c>
      <c r="W2324" s="276"/>
      <c r="X2324" s="276">
        <f t="shared" ca="1" si="322"/>
        <v>0</v>
      </c>
      <c r="Y2324" s="276"/>
      <c r="Z2324" s="276"/>
      <c r="AB2324" s="278" t="str">
        <f t="shared" si="323"/>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1"/>
        <v/>
      </c>
      <c r="T2325" s="225" t="str">
        <f ca="1">IF(B2325="","",IF(ISERROR(MATCH($J2325,SorP!$B$1:$B$6230,0)),"",INDIRECT("'SorP'!$A$"&amp;MATCH($J2325,SorP!$B$1:$B$6230,0))))</f>
        <v/>
      </c>
      <c r="U2325" s="241"/>
      <c r="V2325" s="275" t="e">
        <f>IF(C2325="",NA(),MATCH($B2325&amp;$C2325,'Smelter Look-up'!$J:$J,0))</f>
        <v>#N/A</v>
      </c>
      <c r="W2325" s="276"/>
      <c r="X2325" s="276">
        <f t="shared" ca="1" si="322"/>
        <v>0</v>
      </c>
      <c r="Y2325" s="276"/>
      <c r="Z2325" s="276"/>
      <c r="AB2325" s="278" t="str">
        <f t="shared" si="323"/>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1"/>
        <v/>
      </c>
      <c r="T2326" s="225" t="str">
        <f ca="1">IF(B2326="","",IF(ISERROR(MATCH($J2326,SorP!$B$1:$B$6230,0)),"",INDIRECT("'SorP'!$A$"&amp;MATCH($J2326,SorP!$B$1:$B$6230,0))))</f>
        <v/>
      </c>
      <c r="U2326" s="241"/>
      <c r="V2326" s="275" t="e">
        <f>IF(C2326="",NA(),MATCH($B2326&amp;$C2326,'Smelter Look-up'!$J:$J,0))</f>
        <v>#N/A</v>
      </c>
      <c r="W2326" s="276"/>
      <c r="X2326" s="276">
        <f t="shared" ca="1" si="322"/>
        <v>0</v>
      </c>
      <c r="Y2326" s="276"/>
      <c r="Z2326" s="276"/>
      <c r="AB2326" s="278" t="str">
        <f t="shared" si="323"/>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1"/>
        <v/>
      </c>
      <c r="T2327" s="225" t="str">
        <f ca="1">IF(B2327="","",IF(ISERROR(MATCH($J2327,SorP!$B$1:$B$6230,0)),"",INDIRECT("'SorP'!$A$"&amp;MATCH($J2327,SorP!$B$1:$B$6230,0))))</f>
        <v/>
      </c>
      <c r="U2327" s="241"/>
      <c r="V2327" s="275" t="e">
        <f>IF(C2327="",NA(),MATCH($B2327&amp;$C2327,'Smelter Look-up'!$J:$J,0))</f>
        <v>#N/A</v>
      </c>
      <c r="W2327" s="276"/>
      <c r="X2327" s="276">
        <f t="shared" ca="1" si="322"/>
        <v>0</v>
      </c>
      <c r="Y2327" s="276"/>
      <c r="Z2327" s="276"/>
      <c r="AB2327" s="278" t="str">
        <f t="shared" si="323"/>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1"/>
        <v/>
      </c>
      <c r="T2328" s="225" t="str">
        <f ca="1">IF(B2328="","",IF(ISERROR(MATCH($J2328,SorP!$B$1:$B$6230,0)),"",INDIRECT("'SorP'!$A$"&amp;MATCH($J2328,SorP!$B$1:$B$6230,0))))</f>
        <v/>
      </c>
      <c r="U2328" s="241"/>
      <c r="V2328" s="275" t="e">
        <f>IF(C2328="",NA(),MATCH($B2328&amp;$C2328,'Smelter Look-up'!$J:$J,0))</f>
        <v>#N/A</v>
      </c>
      <c r="W2328" s="276"/>
      <c r="X2328" s="276">
        <f t="shared" ca="1" si="322"/>
        <v>0</v>
      </c>
      <c r="Y2328" s="276"/>
      <c r="Z2328" s="276"/>
      <c r="AB2328" s="278" t="str">
        <f t="shared" si="323"/>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1"/>
        <v/>
      </c>
      <c r="T2329" s="225" t="str">
        <f ca="1">IF(B2329="","",IF(ISERROR(MATCH($J2329,SorP!$B$1:$B$6230,0)),"",INDIRECT("'SorP'!$A$"&amp;MATCH($J2329,SorP!$B$1:$B$6230,0))))</f>
        <v/>
      </c>
      <c r="U2329" s="241"/>
      <c r="V2329" s="275" t="e">
        <f>IF(C2329="",NA(),MATCH($B2329&amp;$C2329,'Smelter Look-up'!$J:$J,0))</f>
        <v>#N/A</v>
      </c>
      <c r="W2329" s="276"/>
      <c r="X2329" s="276">
        <f t="shared" ca="1" si="322"/>
        <v>0</v>
      </c>
      <c r="Y2329" s="276"/>
      <c r="Z2329" s="276"/>
      <c r="AB2329" s="278" t="str">
        <f t="shared" si="323"/>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1"/>
        <v/>
      </c>
      <c r="T2330" s="225" t="str">
        <f ca="1">IF(B2330="","",IF(ISERROR(MATCH($J2330,SorP!$B$1:$B$6230,0)),"",INDIRECT("'SorP'!$A$"&amp;MATCH($J2330,SorP!$B$1:$B$6230,0))))</f>
        <v/>
      </c>
      <c r="U2330" s="241"/>
      <c r="V2330" s="275" t="e">
        <f>IF(C2330="",NA(),MATCH($B2330&amp;$C2330,'Smelter Look-up'!$J:$J,0))</f>
        <v>#N/A</v>
      </c>
      <c r="W2330" s="276"/>
      <c r="X2330" s="276">
        <f t="shared" ca="1" si="322"/>
        <v>0</v>
      </c>
      <c r="Y2330" s="276"/>
      <c r="Z2330" s="276"/>
      <c r="AB2330" s="278" t="str">
        <f t="shared" si="323"/>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1"/>
        <v/>
      </c>
      <c r="T2331" s="225" t="str">
        <f ca="1">IF(B2331="","",IF(ISERROR(MATCH($J2331,SorP!$B$1:$B$6230,0)),"",INDIRECT("'SorP'!$A$"&amp;MATCH($J2331,SorP!$B$1:$B$6230,0))))</f>
        <v/>
      </c>
      <c r="U2331" s="241"/>
      <c r="V2331" s="275" t="e">
        <f>IF(C2331="",NA(),MATCH($B2331&amp;$C2331,'Smelter Look-up'!$J:$J,0))</f>
        <v>#N/A</v>
      </c>
      <c r="W2331" s="276"/>
      <c r="X2331" s="276">
        <f t="shared" ca="1" si="322"/>
        <v>0</v>
      </c>
      <c r="Y2331" s="276"/>
      <c r="Z2331" s="276"/>
      <c r="AB2331" s="278" t="str">
        <f t="shared" si="323"/>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24">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25">IF(AND(C2332="Smelter not listed",OR(LEN(D2332)=0,LEN(E2332)=0)),1,0)</f>
        <v>0</v>
      </c>
      <c r="Y2332" s="276"/>
      <c r="Z2332" s="276"/>
      <c r="AB2332" s="278" t="str">
        <f t="shared" ref="AB2332:AB2362" si="326">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24"/>
        <v/>
      </c>
      <c r="T2333" s="225" t="str">
        <f ca="1">IF(B2333="","",IF(ISERROR(MATCH($J2333,SorP!$B$1:$B$6230,0)),"",INDIRECT("'SorP'!$A$"&amp;MATCH($J2333,SorP!$B$1:$B$6230,0))))</f>
        <v/>
      </c>
      <c r="U2333" s="241"/>
      <c r="V2333" s="275" t="e">
        <f>IF(C2333="",NA(),MATCH($B2333&amp;$C2333,'Smelter Look-up'!$J:$J,0))</f>
        <v>#N/A</v>
      </c>
      <c r="W2333" s="276"/>
      <c r="X2333" s="276">
        <f t="shared" ca="1" si="325"/>
        <v>0</v>
      </c>
      <c r="Y2333" s="276"/>
      <c r="Z2333" s="276"/>
      <c r="AB2333" s="278" t="str">
        <f t="shared" si="326"/>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24"/>
        <v/>
      </c>
      <c r="T2334" s="225" t="str">
        <f ca="1">IF(B2334="","",IF(ISERROR(MATCH($J2334,SorP!$B$1:$B$6230,0)),"",INDIRECT("'SorP'!$A$"&amp;MATCH($J2334,SorP!$B$1:$B$6230,0))))</f>
        <v/>
      </c>
      <c r="U2334" s="241"/>
      <c r="V2334" s="275" t="e">
        <f>IF(C2334="",NA(),MATCH($B2334&amp;$C2334,'Smelter Look-up'!$J:$J,0))</f>
        <v>#N/A</v>
      </c>
      <c r="W2334" s="276"/>
      <c r="X2334" s="276">
        <f t="shared" ca="1" si="325"/>
        <v>0</v>
      </c>
      <c r="Y2334" s="276"/>
      <c r="Z2334" s="276"/>
      <c r="AB2334" s="278" t="str">
        <f t="shared" si="326"/>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24"/>
        <v/>
      </c>
      <c r="T2335" s="225" t="str">
        <f ca="1">IF(B2335="","",IF(ISERROR(MATCH($J2335,SorP!$B$1:$B$6230,0)),"",INDIRECT("'SorP'!$A$"&amp;MATCH($J2335,SorP!$B$1:$B$6230,0))))</f>
        <v/>
      </c>
      <c r="U2335" s="241"/>
      <c r="V2335" s="275" t="e">
        <f>IF(C2335="",NA(),MATCH($B2335&amp;$C2335,'Smelter Look-up'!$J:$J,0))</f>
        <v>#N/A</v>
      </c>
      <c r="W2335" s="276"/>
      <c r="X2335" s="276">
        <f t="shared" ca="1" si="325"/>
        <v>0</v>
      </c>
      <c r="Y2335" s="276"/>
      <c r="Z2335" s="276"/>
      <c r="AB2335" s="278" t="str">
        <f t="shared" si="326"/>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24"/>
        <v/>
      </c>
      <c r="T2336" s="225" t="str">
        <f ca="1">IF(B2336="","",IF(ISERROR(MATCH($J2336,SorP!$B$1:$B$6230,0)),"",INDIRECT("'SorP'!$A$"&amp;MATCH($J2336,SorP!$B$1:$B$6230,0))))</f>
        <v/>
      </c>
      <c r="U2336" s="241"/>
      <c r="V2336" s="275" t="e">
        <f>IF(C2336="",NA(),MATCH($B2336&amp;$C2336,'Smelter Look-up'!$J:$J,0))</f>
        <v>#N/A</v>
      </c>
      <c r="W2336" s="276"/>
      <c r="X2336" s="276">
        <f t="shared" ca="1" si="325"/>
        <v>0</v>
      </c>
      <c r="Y2336" s="276"/>
      <c r="Z2336" s="276"/>
      <c r="AB2336" s="278" t="str">
        <f t="shared" si="326"/>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24"/>
        <v/>
      </c>
      <c r="T2337" s="225" t="str">
        <f ca="1">IF(B2337="","",IF(ISERROR(MATCH($J2337,SorP!$B$1:$B$6230,0)),"",INDIRECT("'SorP'!$A$"&amp;MATCH($J2337,SorP!$B$1:$B$6230,0))))</f>
        <v/>
      </c>
      <c r="U2337" s="241"/>
      <c r="V2337" s="275" t="e">
        <f>IF(C2337="",NA(),MATCH($B2337&amp;$C2337,'Smelter Look-up'!$J:$J,0))</f>
        <v>#N/A</v>
      </c>
      <c r="W2337" s="276"/>
      <c r="X2337" s="276">
        <f t="shared" ca="1" si="325"/>
        <v>0</v>
      </c>
      <c r="Y2337" s="276"/>
      <c r="Z2337" s="276"/>
      <c r="AB2337" s="278" t="str">
        <f t="shared" si="326"/>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24"/>
        <v/>
      </c>
      <c r="T2338" s="225" t="str">
        <f ca="1">IF(B2338="","",IF(ISERROR(MATCH($J2338,SorP!$B$1:$B$6230,0)),"",INDIRECT("'SorP'!$A$"&amp;MATCH($J2338,SorP!$B$1:$B$6230,0))))</f>
        <v/>
      </c>
      <c r="U2338" s="241"/>
      <c r="V2338" s="275" t="e">
        <f>IF(C2338="",NA(),MATCH($B2338&amp;$C2338,'Smelter Look-up'!$J:$J,0))</f>
        <v>#N/A</v>
      </c>
      <c r="W2338" s="276"/>
      <c r="X2338" s="276">
        <f t="shared" ca="1" si="325"/>
        <v>0</v>
      </c>
      <c r="Y2338" s="276"/>
      <c r="Z2338" s="276"/>
      <c r="AB2338" s="278" t="str">
        <f t="shared" si="326"/>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24"/>
        <v/>
      </c>
      <c r="T2339" s="225" t="str">
        <f ca="1">IF(B2339="","",IF(ISERROR(MATCH($J2339,SorP!$B$1:$B$6230,0)),"",INDIRECT("'SorP'!$A$"&amp;MATCH($J2339,SorP!$B$1:$B$6230,0))))</f>
        <v/>
      </c>
      <c r="U2339" s="241"/>
      <c r="V2339" s="275" t="e">
        <f>IF(C2339="",NA(),MATCH($B2339&amp;$C2339,'Smelter Look-up'!$J:$J,0))</f>
        <v>#N/A</v>
      </c>
      <c r="W2339" s="276"/>
      <c r="X2339" s="276">
        <f t="shared" ca="1" si="325"/>
        <v>0</v>
      </c>
      <c r="Y2339" s="276"/>
      <c r="Z2339" s="276"/>
      <c r="AB2339" s="278" t="str">
        <f t="shared" si="326"/>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24"/>
        <v/>
      </c>
      <c r="T2340" s="225" t="str">
        <f ca="1">IF(B2340="","",IF(ISERROR(MATCH($J2340,SorP!$B$1:$B$6230,0)),"",INDIRECT("'SorP'!$A$"&amp;MATCH($J2340,SorP!$B$1:$B$6230,0))))</f>
        <v/>
      </c>
      <c r="U2340" s="241"/>
      <c r="V2340" s="275" t="e">
        <f>IF(C2340="",NA(),MATCH($B2340&amp;$C2340,'Smelter Look-up'!$J:$J,0))</f>
        <v>#N/A</v>
      </c>
      <c r="W2340" s="276"/>
      <c r="X2340" s="276">
        <f t="shared" ca="1" si="325"/>
        <v>0</v>
      </c>
      <c r="Y2340" s="276"/>
      <c r="Z2340" s="276"/>
      <c r="AB2340" s="278" t="str">
        <f t="shared" si="326"/>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24"/>
        <v/>
      </c>
      <c r="T2341" s="225" t="str">
        <f ca="1">IF(B2341="","",IF(ISERROR(MATCH($J2341,SorP!$B$1:$B$6230,0)),"",INDIRECT("'SorP'!$A$"&amp;MATCH($J2341,SorP!$B$1:$B$6230,0))))</f>
        <v/>
      </c>
      <c r="U2341" s="241"/>
      <c r="V2341" s="275" t="e">
        <f>IF(C2341="",NA(),MATCH($B2341&amp;$C2341,'Smelter Look-up'!$J:$J,0))</f>
        <v>#N/A</v>
      </c>
      <c r="W2341" s="276"/>
      <c r="X2341" s="276">
        <f t="shared" ca="1" si="325"/>
        <v>0</v>
      </c>
      <c r="Y2341" s="276"/>
      <c r="Z2341" s="276"/>
      <c r="AB2341" s="278" t="str">
        <f t="shared" si="326"/>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24"/>
        <v/>
      </c>
      <c r="T2342" s="225" t="str">
        <f ca="1">IF(B2342="","",IF(ISERROR(MATCH($J2342,SorP!$B$1:$B$6230,0)),"",INDIRECT("'SorP'!$A$"&amp;MATCH($J2342,SorP!$B$1:$B$6230,0))))</f>
        <v/>
      </c>
      <c r="U2342" s="241"/>
      <c r="V2342" s="275" t="e">
        <f>IF(C2342="",NA(),MATCH($B2342&amp;$C2342,'Smelter Look-up'!$J:$J,0))</f>
        <v>#N/A</v>
      </c>
      <c r="W2342" s="276"/>
      <c r="X2342" s="276">
        <f t="shared" ca="1" si="325"/>
        <v>0</v>
      </c>
      <c r="Y2342" s="276"/>
      <c r="Z2342" s="276"/>
      <c r="AB2342" s="278" t="str">
        <f t="shared" si="326"/>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24"/>
        <v/>
      </c>
      <c r="T2343" s="225" t="str">
        <f ca="1">IF(B2343="","",IF(ISERROR(MATCH($J2343,SorP!$B$1:$B$6230,0)),"",INDIRECT("'SorP'!$A$"&amp;MATCH($J2343,SorP!$B$1:$B$6230,0))))</f>
        <v/>
      </c>
      <c r="U2343" s="241"/>
      <c r="V2343" s="275" t="e">
        <f>IF(C2343="",NA(),MATCH($B2343&amp;$C2343,'Smelter Look-up'!$J:$J,0))</f>
        <v>#N/A</v>
      </c>
      <c r="W2343" s="276"/>
      <c r="X2343" s="276">
        <f t="shared" ca="1" si="325"/>
        <v>0</v>
      </c>
      <c r="Y2343" s="276"/>
      <c r="Z2343" s="276"/>
      <c r="AB2343" s="278" t="str">
        <f t="shared" si="326"/>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24"/>
        <v/>
      </c>
      <c r="T2344" s="225" t="str">
        <f ca="1">IF(B2344="","",IF(ISERROR(MATCH($J2344,SorP!$B$1:$B$6230,0)),"",INDIRECT("'SorP'!$A$"&amp;MATCH($J2344,SorP!$B$1:$B$6230,0))))</f>
        <v/>
      </c>
      <c r="U2344" s="241"/>
      <c r="V2344" s="275" t="e">
        <f>IF(C2344="",NA(),MATCH($B2344&amp;$C2344,'Smelter Look-up'!$J:$J,0))</f>
        <v>#N/A</v>
      </c>
      <c r="W2344" s="276"/>
      <c r="X2344" s="276">
        <f t="shared" ca="1" si="325"/>
        <v>0</v>
      </c>
      <c r="Y2344" s="276"/>
      <c r="Z2344" s="276"/>
      <c r="AB2344" s="278" t="str">
        <f t="shared" si="326"/>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24"/>
        <v/>
      </c>
      <c r="T2345" s="225" t="str">
        <f ca="1">IF(B2345="","",IF(ISERROR(MATCH($J2345,SorP!$B$1:$B$6230,0)),"",INDIRECT("'SorP'!$A$"&amp;MATCH($J2345,SorP!$B$1:$B$6230,0))))</f>
        <v/>
      </c>
      <c r="U2345" s="241"/>
      <c r="V2345" s="275" t="e">
        <f>IF(C2345="",NA(),MATCH($B2345&amp;$C2345,'Smelter Look-up'!$J:$J,0))</f>
        <v>#N/A</v>
      </c>
      <c r="W2345" s="276"/>
      <c r="X2345" s="276">
        <f t="shared" ca="1" si="325"/>
        <v>0</v>
      </c>
      <c r="Y2345" s="276"/>
      <c r="Z2345" s="276"/>
      <c r="AB2345" s="278" t="str">
        <f t="shared" si="326"/>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24"/>
        <v/>
      </c>
      <c r="T2346" s="225" t="str">
        <f ca="1">IF(B2346="","",IF(ISERROR(MATCH($J2346,SorP!$B$1:$B$6230,0)),"",INDIRECT("'SorP'!$A$"&amp;MATCH($J2346,SorP!$B$1:$B$6230,0))))</f>
        <v/>
      </c>
      <c r="U2346" s="241"/>
      <c r="V2346" s="275" t="e">
        <f>IF(C2346="",NA(),MATCH($B2346&amp;$C2346,'Smelter Look-up'!$J:$J,0))</f>
        <v>#N/A</v>
      </c>
      <c r="W2346" s="276"/>
      <c r="X2346" s="276">
        <f t="shared" ca="1" si="325"/>
        <v>0</v>
      </c>
      <c r="Y2346" s="276"/>
      <c r="Z2346" s="276"/>
      <c r="AB2346" s="278" t="str">
        <f t="shared" si="326"/>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24"/>
        <v/>
      </c>
      <c r="T2347" s="225" t="str">
        <f ca="1">IF(B2347="","",IF(ISERROR(MATCH($J2347,SorP!$B$1:$B$6230,0)),"",INDIRECT("'SorP'!$A$"&amp;MATCH($J2347,SorP!$B$1:$B$6230,0))))</f>
        <v/>
      </c>
      <c r="U2347" s="241"/>
      <c r="V2347" s="275" t="e">
        <f>IF(C2347="",NA(),MATCH($B2347&amp;$C2347,'Smelter Look-up'!$J:$J,0))</f>
        <v>#N/A</v>
      </c>
      <c r="W2347" s="276"/>
      <c r="X2347" s="276">
        <f t="shared" ca="1" si="325"/>
        <v>0</v>
      </c>
      <c r="Y2347" s="276"/>
      <c r="Z2347" s="276"/>
      <c r="AB2347" s="278" t="str">
        <f t="shared" si="326"/>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24"/>
        <v/>
      </c>
      <c r="T2348" s="225" t="str">
        <f ca="1">IF(B2348="","",IF(ISERROR(MATCH($J2348,SorP!$B$1:$B$6230,0)),"",INDIRECT("'SorP'!$A$"&amp;MATCH($J2348,SorP!$B$1:$B$6230,0))))</f>
        <v/>
      </c>
      <c r="U2348" s="241"/>
      <c r="V2348" s="275" t="e">
        <f>IF(C2348="",NA(),MATCH($B2348&amp;$C2348,'Smelter Look-up'!$J:$J,0))</f>
        <v>#N/A</v>
      </c>
      <c r="W2348" s="276"/>
      <c r="X2348" s="276">
        <f t="shared" ca="1" si="325"/>
        <v>0</v>
      </c>
      <c r="Y2348" s="276"/>
      <c r="Z2348" s="276"/>
      <c r="AB2348" s="278" t="str">
        <f t="shared" si="326"/>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24"/>
        <v/>
      </c>
      <c r="T2349" s="225" t="str">
        <f ca="1">IF(B2349="","",IF(ISERROR(MATCH($J2349,SorP!$B$1:$B$6230,0)),"",INDIRECT("'SorP'!$A$"&amp;MATCH($J2349,SorP!$B$1:$B$6230,0))))</f>
        <v/>
      </c>
      <c r="U2349" s="241"/>
      <c r="V2349" s="275" t="e">
        <f>IF(C2349="",NA(),MATCH($B2349&amp;$C2349,'Smelter Look-up'!$J:$J,0))</f>
        <v>#N/A</v>
      </c>
      <c r="W2349" s="276"/>
      <c r="X2349" s="276">
        <f t="shared" ca="1" si="325"/>
        <v>0</v>
      </c>
      <c r="Y2349" s="276"/>
      <c r="Z2349" s="276"/>
      <c r="AB2349" s="278" t="str">
        <f t="shared" si="326"/>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24"/>
        <v/>
      </c>
      <c r="T2350" s="225" t="str">
        <f ca="1">IF(B2350="","",IF(ISERROR(MATCH($J2350,SorP!$B$1:$B$6230,0)),"",INDIRECT("'SorP'!$A$"&amp;MATCH($J2350,SorP!$B$1:$B$6230,0))))</f>
        <v/>
      </c>
      <c r="U2350" s="241"/>
      <c r="V2350" s="275" t="e">
        <f>IF(C2350="",NA(),MATCH($B2350&amp;$C2350,'Smelter Look-up'!$J:$J,0))</f>
        <v>#N/A</v>
      </c>
      <c r="W2350" s="276"/>
      <c r="X2350" s="276">
        <f t="shared" ca="1" si="325"/>
        <v>0</v>
      </c>
      <c r="Y2350" s="276"/>
      <c r="Z2350" s="276"/>
      <c r="AB2350" s="278" t="str">
        <f t="shared" si="326"/>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24"/>
        <v/>
      </c>
      <c r="T2351" s="225" t="str">
        <f ca="1">IF(B2351="","",IF(ISERROR(MATCH($J2351,SorP!$B$1:$B$6230,0)),"",INDIRECT("'SorP'!$A$"&amp;MATCH($J2351,SorP!$B$1:$B$6230,0))))</f>
        <v/>
      </c>
      <c r="U2351" s="241"/>
      <c r="V2351" s="275" t="e">
        <f>IF(C2351="",NA(),MATCH($B2351&amp;$C2351,'Smelter Look-up'!$J:$J,0))</f>
        <v>#N/A</v>
      </c>
      <c r="W2351" s="276"/>
      <c r="X2351" s="276">
        <f t="shared" ca="1" si="325"/>
        <v>0</v>
      </c>
      <c r="Y2351" s="276"/>
      <c r="Z2351" s="276"/>
      <c r="AB2351" s="278" t="str">
        <f t="shared" si="326"/>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24"/>
        <v/>
      </c>
      <c r="T2352" s="225" t="str">
        <f ca="1">IF(B2352="","",IF(ISERROR(MATCH($J2352,SorP!$B$1:$B$6230,0)),"",INDIRECT("'SorP'!$A$"&amp;MATCH($J2352,SorP!$B$1:$B$6230,0))))</f>
        <v/>
      </c>
      <c r="U2352" s="241"/>
      <c r="V2352" s="275" t="e">
        <f>IF(C2352="",NA(),MATCH($B2352&amp;$C2352,'Smelter Look-up'!$J:$J,0))</f>
        <v>#N/A</v>
      </c>
      <c r="W2352" s="276"/>
      <c r="X2352" s="276">
        <f t="shared" ca="1" si="325"/>
        <v>0</v>
      </c>
      <c r="Y2352" s="276"/>
      <c r="Z2352" s="276"/>
      <c r="AB2352" s="278" t="str">
        <f t="shared" si="326"/>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24"/>
        <v/>
      </c>
      <c r="T2353" s="225" t="str">
        <f ca="1">IF(B2353="","",IF(ISERROR(MATCH($J2353,SorP!$B$1:$B$6230,0)),"",INDIRECT("'SorP'!$A$"&amp;MATCH($J2353,SorP!$B$1:$B$6230,0))))</f>
        <v/>
      </c>
      <c r="U2353" s="241"/>
      <c r="V2353" s="275" t="e">
        <f>IF(C2353="",NA(),MATCH($B2353&amp;$C2353,'Smelter Look-up'!$J:$J,0))</f>
        <v>#N/A</v>
      </c>
      <c r="W2353" s="276"/>
      <c r="X2353" s="276">
        <f t="shared" ca="1" si="325"/>
        <v>0</v>
      </c>
      <c r="Y2353" s="276"/>
      <c r="Z2353" s="276"/>
      <c r="AB2353" s="278" t="str">
        <f t="shared" si="326"/>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24"/>
        <v/>
      </c>
      <c r="T2354" s="225" t="str">
        <f ca="1">IF(B2354="","",IF(ISERROR(MATCH($J2354,SorP!$B$1:$B$6230,0)),"",INDIRECT("'SorP'!$A$"&amp;MATCH($J2354,SorP!$B$1:$B$6230,0))))</f>
        <v/>
      </c>
      <c r="U2354" s="241"/>
      <c r="V2354" s="275" t="e">
        <f>IF(C2354="",NA(),MATCH($B2354&amp;$C2354,'Smelter Look-up'!$J:$J,0))</f>
        <v>#N/A</v>
      </c>
      <c r="W2354" s="276"/>
      <c r="X2354" s="276">
        <f t="shared" ca="1" si="325"/>
        <v>0</v>
      </c>
      <c r="Y2354" s="276"/>
      <c r="Z2354" s="276"/>
      <c r="AB2354" s="278" t="str">
        <f t="shared" si="326"/>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24"/>
        <v/>
      </c>
      <c r="T2355" s="225" t="str">
        <f ca="1">IF(B2355="","",IF(ISERROR(MATCH($J2355,SorP!$B$1:$B$6230,0)),"",INDIRECT("'SorP'!$A$"&amp;MATCH($J2355,SorP!$B$1:$B$6230,0))))</f>
        <v/>
      </c>
      <c r="U2355" s="241"/>
      <c r="V2355" s="275" t="e">
        <f>IF(C2355="",NA(),MATCH($B2355&amp;$C2355,'Smelter Look-up'!$J:$J,0))</f>
        <v>#N/A</v>
      </c>
      <c r="W2355" s="276"/>
      <c r="X2355" s="276">
        <f t="shared" ca="1" si="325"/>
        <v>0</v>
      </c>
      <c r="Y2355" s="276"/>
      <c r="Z2355" s="276"/>
      <c r="AB2355" s="278" t="str">
        <f t="shared" si="326"/>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24"/>
        <v/>
      </c>
      <c r="T2356" s="225" t="str">
        <f ca="1">IF(B2356="","",IF(ISERROR(MATCH($J2356,SorP!$B$1:$B$6230,0)),"",INDIRECT("'SorP'!$A$"&amp;MATCH($J2356,SorP!$B$1:$B$6230,0))))</f>
        <v/>
      </c>
      <c r="U2356" s="241"/>
      <c r="V2356" s="275" t="e">
        <f>IF(C2356="",NA(),MATCH($B2356&amp;$C2356,'Smelter Look-up'!$J:$J,0))</f>
        <v>#N/A</v>
      </c>
      <c r="W2356" s="276"/>
      <c r="X2356" s="276">
        <f t="shared" ca="1" si="325"/>
        <v>0</v>
      </c>
      <c r="Y2356" s="276"/>
      <c r="Z2356" s="276"/>
      <c r="AB2356" s="278" t="str">
        <f t="shared" si="326"/>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24"/>
        <v/>
      </c>
      <c r="T2357" s="225" t="str">
        <f ca="1">IF(B2357="","",IF(ISERROR(MATCH($J2357,SorP!$B$1:$B$6230,0)),"",INDIRECT("'SorP'!$A$"&amp;MATCH($J2357,SorP!$B$1:$B$6230,0))))</f>
        <v/>
      </c>
      <c r="U2357" s="241"/>
      <c r="V2357" s="275" t="e">
        <f>IF(C2357="",NA(),MATCH($B2357&amp;$C2357,'Smelter Look-up'!$J:$J,0))</f>
        <v>#N/A</v>
      </c>
      <c r="W2357" s="276"/>
      <c r="X2357" s="276">
        <f t="shared" ca="1" si="325"/>
        <v>0</v>
      </c>
      <c r="Y2357" s="276"/>
      <c r="Z2357" s="276"/>
      <c r="AB2357" s="278" t="str">
        <f t="shared" si="326"/>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24"/>
        <v/>
      </c>
      <c r="T2358" s="225" t="str">
        <f ca="1">IF(B2358="","",IF(ISERROR(MATCH($J2358,SorP!$B$1:$B$6230,0)),"",INDIRECT("'SorP'!$A$"&amp;MATCH($J2358,SorP!$B$1:$B$6230,0))))</f>
        <v/>
      </c>
      <c r="U2358" s="241"/>
      <c r="V2358" s="275" t="e">
        <f>IF(C2358="",NA(),MATCH($B2358&amp;$C2358,'Smelter Look-up'!$J:$J,0))</f>
        <v>#N/A</v>
      </c>
      <c r="W2358" s="276"/>
      <c r="X2358" s="276">
        <f t="shared" ca="1" si="325"/>
        <v>0</v>
      </c>
      <c r="Y2358" s="276"/>
      <c r="Z2358" s="276"/>
      <c r="AB2358" s="278" t="str">
        <f t="shared" si="326"/>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24"/>
        <v/>
      </c>
      <c r="T2359" s="225" t="str">
        <f ca="1">IF(B2359="","",IF(ISERROR(MATCH($J2359,SorP!$B$1:$B$6230,0)),"",INDIRECT("'SorP'!$A$"&amp;MATCH($J2359,SorP!$B$1:$B$6230,0))))</f>
        <v/>
      </c>
      <c r="U2359" s="241"/>
      <c r="V2359" s="275" t="e">
        <f>IF(C2359="",NA(),MATCH($B2359&amp;$C2359,'Smelter Look-up'!$J:$J,0))</f>
        <v>#N/A</v>
      </c>
      <c r="W2359" s="276"/>
      <c r="X2359" s="276">
        <f t="shared" ca="1" si="325"/>
        <v>0</v>
      </c>
      <c r="Y2359" s="276"/>
      <c r="Z2359" s="276"/>
      <c r="AB2359" s="278" t="str">
        <f t="shared" si="326"/>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24"/>
        <v/>
      </c>
      <c r="T2360" s="225" t="str">
        <f ca="1">IF(B2360="","",IF(ISERROR(MATCH($J2360,SorP!$B$1:$B$6230,0)),"",INDIRECT("'SorP'!$A$"&amp;MATCH($J2360,SorP!$B$1:$B$6230,0))))</f>
        <v/>
      </c>
      <c r="U2360" s="241"/>
      <c r="V2360" s="275" t="e">
        <f>IF(C2360="",NA(),MATCH($B2360&amp;$C2360,'Smelter Look-up'!$J:$J,0))</f>
        <v>#N/A</v>
      </c>
      <c r="W2360" s="276"/>
      <c r="X2360" s="276">
        <f t="shared" ca="1" si="325"/>
        <v>0</v>
      </c>
      <c r="Y2360" s="276"/>
      <c r="Z2360" s="276"/>
      <c r="AB2360" s="278" t="str">
        <f t="shared" si="326"/>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24"/>
        <v/>
      </c>
      <c r="T2361" s="225" t="str">
        <f ca="1">IF(B2361="","",IF(ISERROR(MATCH($J2361,SorP!$B$1:$B$6230,0)),"",INDIRECT("'SorP'!$A$"&amp;MATCH($J2361,SorP!$B$1:$B$6230,0))))</f>
        <v/>
      </c>
      <c r="U2361" s="241"/>
      <c r="V2361" s="275" t="e">
        <f>IF(C2361="",NA(),MATCH($B2361&amp;$C2361,'Smelter Look-up'!$J:$J,0))</f>
        <v>#N/A</v>
      </c>
      <c r="W2361" s="276"/>
      <c r="X2361" s="276">
        <f t="shared" ca="1" si="325"/>
        <v>0</v>
      </c>
      <c r="Y2361" s="276"/>
      <c r="Z2361" s="276"/>
      <c r="AB2361" s="278" t="str">
        <f t="shared" si="326"/>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24"/>
        <v/>
      </c>
      <c r="T2362" s="225" t="str">
        <f ca="1">IF(B2362="","",IF(ISERROR(MATCH($J2362,SorP!$B$1:$B$6230,0)),"",INDIRECT("'SorP'!$A$"&amp;MATCH($J2362,SorP!$B$1:$B$6230,0))))</f>
        <v/>
      </c>
      <c r="U2362" s="241"/>
      <c r="V2362" s="275" t="e">
        <f>IF(C2362="",NA(),MATCH($B2362&amp;$C2362,'Smelter Look-up'!$J:$J,0))</f>
        <v>#N/A</v>
      </c>
      <c r="W2362" s="276"/>
      <c r="X2362" s="276">
        <f t="shared" ca="1" si="325"/>
        <v>0</v>
      </c>
      <c r="Y2362" s="276"/>
      <c r="Z2362" s="276"/>
      <c r="AB2362" s="278" t="str">
        <f t="shared" si="326"/>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27">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28">IF(AND(C2363="Smelter not listed",OR(LEN(D2363)=0,LEN(E2363)=0)),1,0)</f>
        <v>0</v>
      </c>
      <c r="Y2363" s="276"/>
      <c r="Z2363" s="276"/>
      <c r="AB2363" s="278" t="str">
        <f t="shared" ref="AB2363" si="329">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0">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1">IF(AND(C2364="Smelter not listed",OR(LEN(D2364)=0,LEN(E2364)=0)),1,0)</f>
        <v>0</v>
      </c>
      <c r="Y2364" s="276"/>
      <c r="Z2364" s="276"/>
      <c r="AB2364" s="278" t="str">
        <f t="shared" ref="AB2364:AB2395" si="332">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0"/>
        <v/>
      </c>
      <c r="T2365" s="225" t="str">
        <f ca="1">IF(B2365="","",IF(ISERROR(MATCH($J2365,SorP!$B$1:$B$6230,0)),"",INDIRECT("'SorP'!$A$"&amp;MATCH($J2365,SorP!$B$1:$B$6230,0))))</f>
        <v/>
      </c>
      <c r="U2365" s="241"/>
      <c r="V2365" s="275" t="e">
        <f>IF(C2365="",NA(),MATCH($B2365&amp;$C2365,'Smelter Look-up'!$J:$J,0))</f>
        <v>#N/A</v>
      </c>
      <c r="W2365" s="276"/>
      <c r="X2365" s="276">
        <f t="shared" ca="1" si="331"/>
        <v>0</v>
      </c>
      <c r="Y2365" s="276"/>
      <c r="Z2365" s="276"/>
      <c r="AB2365" s="278" t="str">
        <f t="shared" si="332"/>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0"/>
        <v/>
      </c>
      <c r="T2366" s="225" t="str">
        <f ca="1">IF(B2366="","",IF(ISERROR(MATCH($J2366,SorP!$B$1:$B$6230,0)),"",INDIRECT("'SorP'!$A$"&amp;MATCH($J2366,SorP!$B$1:$B$6230,0))))</f>
        <v/>
      </c>
      <c r="U2366" s="241"/>
      <c r="V2366" s="275" t="e">
        <f>IF(C2366="",NA(),MATCH($B2366&amp;$C2366,'Smelter Look-up'!$J:$J,0))</f>
        <v>#N/A</v>
      </c>
      <c r="W2366" s="276"/>
      <c r="X2366" s="276">
        <f t="shared" ca="1" si="331"/>
        <v>0</v>
      </c>
      <c r="Y2366" s="276"/>
      <c r="Z2366" s="276"/>
      <c r="AB2366" s="278" t="str">
        <f t="shared" si="332"/>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0"/>
        <v/>
      </c>
      <c r="T2367" s="225" t="str">
        <f ca="1">IF(B2367="","",IF(ISERROR(MATCH($J2367,SorP!$B$1:$B$6230,0)),"",INDIRECT("'SorP'!$A$"&amp;MATCH($J2367,SorP!$B$1:$B$6230,0))))</f>
        <v/>
      </c>
      <c r="U2367" s="241"/>
      <c r="V2367" s="275" t="e">
        <f>IF(C2367="",NA(),MATCH($B2367&amp;$C2367,'Smelter Look-up'!$J:$J,0))</f>
        <v>#N/A</v>
      </c>
      <c r="W2367" s="276"/>
      <c r="X2367" s="276">
        <f t="shared" ca="1" si="331"/>
        <v>0</v>
      </c>
      <c r="Y2367" s="276"/>
      <c r="Z2367" s="276"/>
      <c r="AB2367" s="278" t="str">
        <f t="shared" si="332"/>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0"/>
        <v/>
      </c>
      <c r="T2368" s="225" t="str">
        <f ca="1">IF(B2368="","",IF(ISERROR(MATCH($J2368,SorP!$B$1:$B$6230,0)),"",INDIRECT("'SorP'!$A$"&amp;MATCH($J2368,SorP!$B$1:$B$6230,0))))</f>
        <v/>
      </c>
      <c r="U2368" s="241"/>
      <c r="V2368" s="275" t="e">
        <f>IF(C2368="",NA(),MATCH($B2368&amp;$C2368,'Smelter Look-up'!$J:$J,0))</f>
        <v>#N/A</v>
      </c>
      <c r="W2368" s="276"/>
      <c r="X2368" s="276">
        <f t="shared" ca="1" si="331"/>
        <v>0</v>
      </c>
      <c r="Y2368" s="276"/>
      <c r="Z2368" s="276"/>
      <c r="AB2368" s="278" t="str">
        <f t="shared" si="332"/>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0"/>
        <v/>
      </c>
      <c r="T2369" s="225" t="str">
        <f ca="1">IF(B2369="","",IF(ISERROR(MATCH($J2369,SorP!$B$1:$B$6230,0)),"",INDIRECT("'SorP'!$A$"&amp;MATCH($J2369,SorP!$B$1:$B$6230,0))))</f>
        <v/>
      </c>
      <c r="U2369" s="241"/>
      <c r="V2369" s="275" t="e">
        <f>IF(C2369="",NA(),MATCH($B2369&amp;$C2369,'Smelter Look-up'!$J:$J,0))</f>
        <v>#N/A</v>
      </c>
      <c r="W2369" s="276"/>
      <c r="X2369" s="276">
        <f t="shared" ca="1" si="331"/>
        <v>0</v>
      </c>
      <c r="Y2369" s="276"/>
      <c r="Z2369" s="276"/>
      <c r="AB2369" s="278" t="str">
        <f t="shared" si="332"/>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0"/>
        <v/>
      </c>
      <c r="T2370" s="225" t="str">
        <f ca="1">IF(B2370="","",IF(ISERROR(MATCH($J2370,SorP!$B$1:$B$6230,0)),"",INDIRECT("'SorP'!$A$"&amp;MATCH($J2370,SorP!$B$1:$B$6230,0))))</f>
        <v/>
      </c>
      <c r="U2370" s="241"/>
      <c r="V2370" s="275" t="e">
        <f>IF(C2370="",NA(),MATCH($B2370&amp;$C2370,'Smelter Look-up'!$J:$J,0))</f>
        <v>#N/A</v>
      </c>
      <c r="W2370" s="276"/>
      <c r="X2370" s="276">
        <f t="shared" ca="1" si="331"/>
        <v>0</v>
      </c>
      <c r="Y2370" s="276"/>
      <c r="Z2370" s="276"/>
      <c r="AB2370" s="278" t="str">
        <f t="shared" si="332"/>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0"/>
        <v/>
      </c>
      <c r="T2371" s="225" t="str">
        <f ca="1">IF(B2371="","",IF(ISERROR(MATCH($J2371,SorP!$B$1:$B$6230,0)),"",INDIRECT("'SorP'!$A$"&amp;MATCH($J2371,SorP!$B$1:$B$6230,0))))</f>
        <v/>
      </c>
      <c r="U2371" s="241"/>
      <c r="V2371" s="275" t="e">
        <f>IF(C2371="",NA(),MATCH($B2371&amp;$C2371,'Smelter Look-up'!$J:$J,0))</f>
        <v>#N/A</v>
      </c>
      <c r="W2371" s="276"/>
      <c r="X2371" s="276">
        <f t="shared" ca="1" si="331"/>
        <v>0</v>
      </c>
      <c r="Y2371" s="276"/>
      <c r="Z2371" s="276"/>
      <c r="AB2371" s="278" t="str">
        <f t="shared" si="332"/>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0"/>
        <v/>
      </c>
      <c r="T2372" s="225" t="str">
        <f ca="1">IF(B2372="","",IF(ISERROR(MATCH($J2372,SorP!$B$1:$B$6230,0)),"",INDIRECT("'SorP'!$A$"&amp;MATCH($J2372,SorP!$B$1:$B$6230,0))))</f>
        <v/>
      </c>
      <c r="U2372" s="241"/>
      <c r="V2372" s="275" t="e">
        <f>IF(C2372="",NA(),MATCH($B2372&amp;$C2372,'Smelter Look-up'!$J:$J,0))</f>
        <v>#N/A</v>
      </c>
      <c r="W2372" s="276"/>
      <c r="X2372" s="276">
        <f t="shared" ca="1" si="331"/>
        <v>0</v>
      </c>
      <c r="Y2372" s="276"/>
      <c r="Z2372" s="276"/>
      <c r="AB2372" s="278" t="str">
        <f t="shared" si="332"/>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0"/>
        <v/>
      </c>
      <c r="T2373" s="225" t="str">
        <f ca="1">IF(B2373="","",IF(ISERROR(MATCH($J2373,SorP!$B$1:$B$6230,0)),"",INDIRECT("'SorP'!$A$"&amp;MATCH($J2373,SorP!$B$1:$B$6230,0))))</f>
        <v/>
      </c>
      <c r="U2373" s="241"/>
      <c r="V2373" s="275" t="e">
        <f>IF(C2373="",NA(),MATCH($B2373&amp;$C2373,'Smelter Look-up'!$J:$J,0))</f>
        <v>#N/A</v>
      </c>
      <c r="W2373" s="276"/>
      <c r="X2373" s="276">
        <f t="shared" ca="1" si="331"/>
        <v>0</v>
      </c>
      <c r="Y2373" s="276"/>
      <c r="Z2373" s="276"/>
      <c r="AB2373" s="278" t="str">
        <f t="shared" si="332"/>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0"/>
        <v/>
      </c>
      <c r="T2374" s="225" t="str">
        <f ca="1">IF(B2374="","",IF(ISERROR(MATCH($J2374,SorP!$B$1:$B$6230,0)),"",INDIRECT("'SorP'!$A$"&amp;MATCH($J2374,SorP!$B$1:$B$6230,0))))</f>
        <v/>
      </c>
      <c r="U2374" s="241"/>
      <c r="V2374" s="275" t="e">
        <f>IF(C2374="",NA(),MATCH($B2374&amp;$C2374,'Smelter Look-up'!$J:$J,0))</f>
        <v>#N/A</v>
      </c>
      <c r="W2374" s="276"/>
      <c r="X2374" s="276">
        <f t="shared" ca="1" si="331"/>
        <v>0</v>
      </c>
      <c r="Y2374" s="276"/>
      <c r="Z2374" s="276"/>
      <c r="AB2374" s="278" t="str">
        <f t="shared" si="332"/>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0"/>
        <v/>
      </c>
      <c r="T2375" s="225" t="str">
        <f ca="1">IF(B2375="","",IF(ISERROR(MATCH($J2375,SorP!$B$1:$B$6230,0)),"",INDIRECT("'SorP'!$A$"&amp;MATCH($J2375,SorP!$B$1:$B$6230,0))))</f>
        <v/>
      </c>
      <c r="U2375" s="241"/>
      <c r="V2375" s="275" t="e">
        <f>IF(C2375="",NA(),MATCH($B2375&amp;$C2375,'Smelter Look-up'!$J:$J,0))</f>
        <v>#N/A</v>
      </c>
      <c r="W2375" s="276"/>
      <c r="X2375" s="276">
        <f t="shared" ca="1" si="331"/>
        <v>0</v>
      </c>
      <c r="Y2375" s="276"/>
      <c r="Z2375" s="276"/>
      <c r="AB2375" s="278" t="str">
        <f t="shared" si="332"/>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0"/>
        <v/>
      </c>
      <c r="T2376" s="225" t="str">
        <f ca="1">IF(B2376="","",IF(ISERROR(MATCH($J2376,SorP!$B$1:$B$6230,0)),"",INDIRECT("'SorP'!$A$"&amp;MATCH($J2376,SorP!$B$1:$B$6230,0))))</f>
        <v/>
      </c>
      <c r="U2376" s="241"/>
      <c r="V2376" s="275" t="e">
        <f>IF(C2376="",NA(),MATCH($B2376&amp;$C2376,'Smelter Look-up'!$J:$J,0))</f>
        <v>#N/A</v>
      </c>
      <c r="W2376" s="276"/>
      <c r="X2376" s="276">
        <f t="shared" ca="1" si="331"/>
        <v>0</v>
      </c>
      <c r="Y2376" s="276"/>
      <c r="Z2376" s="276"/>
      <c r="AB2376" s="278" t="str">
        <f t="shared" si="332"/>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0"/>
        <v/>
      </c>
      <c r="T2377" s="225" t="str">
        <f ca="1">IF(B2377="","",IF(ISERROR(MATCH($J2377,SorP!$B$1:$B$6230,0)),"",INDIRECT("'SorP'!$A$"&amp;MATCH($J2377,SorP!$B$1:$B$6230,0))))</f>
        <v/>
      </c>
      <c r="U2377" s="241"/>
      <c r="V2377" s="275" t="e">
        <f>IF(C2377="",NA(),MATCH($B2377&amp;$C2377,'Smelter Look-up'!$J:$J,0))</f>
        <v>#N/A</v>
      </c>
      <c r="W2377" s="276"/>
      <c r="X2377" s="276">
        <f t="shared" ca="1" si="331"/>
        <v>0</v>
      </c>
      <c r="Y2377" s="276"/>
      <c r="Z2377" s="276"/>
      <c r="AB2377" s="278" t="str">
        <f t="shared" si="332"/>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0"/>
        <v/>
      </c>
      <c r="T2378" s="225" t="str">
        <f ca="1">IF(B2378="","",IF(ISERROR(MATCH($J2378,SorP!$B$1:$B$6230,0)),"",INDIRECT("'SorP'!$A$"&amp;MATCH($J2378,SorP!$B$1:$B$6230,0))))</f>
        <v/>
      </c>
      <c r="U2378" s="241"/>
      <c r="V2378" s="275" t="e">
        <f>IF(C2378="",NA(),MATCH($B2378&amp;$C2378,'Smelter Look-up'!$J:$J,0))</f>
        <v>#N/A</v>
      </c>
      <c r="W2378" s="276"/>
      <c r="X2378" s="276">
        <f t="shared" ca="1" si="331"/>
        <v>0</v>
      </c>
      <c r="Y2378" s="276"/>
      <c r="Z2378" s="276"/>
      <c r="AB2378" s="278" t="str">
        <f t="shared" si="332"/>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0"/>
        <v/>
      </c>
      <c r="T2379" s="225" t="str">
        <f ca="1">IF(B2379="","",IF(ISERROR(MATCH($J2379,SorP!$B$1:$B$6230,0)),"",INDIRECT("'SorP'!$A$"&amp;MATCH($J2379,SorP!$B$1:$B$6230,0))))</f>
        <v/>
      </c>
      <c r="U2379" s="241"/>
      <c r="V2379" s="275" t="e">
        <f>IF(C2379="",NA(),MATCH($B2379&amp;$C2379,'Smelter Look-up'!$J:$J,0))</f>
        <v>#N/A</v>
      </c>
      <c r="W2379" s="276"/>
      <c r="X2379" s="276">
        <f t="shared" ca="1" si="331"/>
        <v>0</v>
      </c>
      <c r="Y2379" s="276"/>
      <c r="Z2379" s="276"/>
      <c r="AB2379" s="278" t="str">
        <f t="shared" si="332"/>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0"/>
        <v/>
      </c>
      <c r="T2380" s="225" t="str">
        <f ca="1">IF(B2380="","",IF(ISERROR(MATCH($J2380,SorP!$B$1:$B$6230,0)),"",INDIRECT("'SorP'!$A$"&amp;MATCH($J2380,SorP!$B$1:$B$6230,0))))</f>
        <v/>
      </c>
      <c r="U2380" s="241"/>
      <c r="V2380" s="275" t="e">
        <f>IF(C2380="",NA(),MATCH($B2380&amp;$C2380,'Smelter Look-up'!$J:$J,0))</f>
        <v>#N/A</v>
      </c>
      <c r="W2380" s="276"/>
      <c r="X2380" s="276">
        <f t="shared" ca="1" si="331"/>
        <v>0</v>
      </c>
      <c r="Y2380" s="276"/>
      <c r="Z2380" s="276"/>
      <c r="AB2380" s="278" t="str">
        <f t="shared" si="332"/>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0"/>
        <v/>
      </c>
      <c r="T2381" s="225" t="str">
        <f ca="1">IF(B2381="","",IF(ISERROR(MATCH($J2381,SorP!$B$1:$B$6230,0)),"",INDIRECT("'SorP'!$A$"&amp;MATCH($J2381,SorP!$B$1:$B$6230,0))))</f>
        <v/>
      </c>
      <c r="U2381" s="241"/>
      <c r="V2381" s="275" t="e">
        <f>IF(C2381="",NA(),MATCH($B2381&amp;$C2381,'Smelter Look-up'!$J:$J,0))</f>
        <v>#N/A</v>
      </c>
      <c r="W2381" s="276"/>
      <c r="X2381" s="276">
        <f t="shared" ca="1" si="331"/>
        <v>0</v>
      </c>
      <c r="Y2381" s="276"/>
      <c r="Z2381" s="276"/>
      <c r="AB2381" s="278" t="str">
        <f t="shared" si="332"/>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0"/>
        <v/>
      </c>
      <c r="T2382" s="225" t="str">
        <f ca="1">IF(B2382="","",IF(ISERROR(MATCH($J2382,SorP!$B$1:$B$6230,0)),"",INDIRECT("'SorP'!$A$"&amp;MATCH($J2382,SorP!$B$1:$B$6230,0))))</f>
        <v/>
      </c>
      <c r="U2382" s="241"/>
      <c r="V2382" s="275" t="e">
        <f>IF(C2382="",NA(),MATCH($B2382&amp;$C2382,'Smelter Look-up'!$J:$J,0))</f>
        <v>#N/A</v>
      </c>
      <c r="W2382" s="276"/>
      <c r="X2382" s="276">
        <f t="shared" ca="1" si="331"/>
        <v>0</v>
      </c>
      <c r="Y2382" s="276"/>
      <c r="Z2382" s="276"/>
      <c r="AB2382" s="278" t="str">
        <f t="shared" si="332"/>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0"/>
        <v/>
      </c>
      <c r="T2383" s="225" t="str">
        <f ca="1">IF(B2383="","",IF(ISERROR(MATCH($J2383,SorP!$B$1:$B$6230,0)),"",INDIRECT("'SorP'!$A$"&amp;MATCH($J2383,SorP!$B$1:$B$6230,0))))</f>
        <v/>
      </c>
      <c r="U2383" s="241"/>
      <c r="V2383" s="275" t="e">
        <f>IF(C2383="",NA(),MATCH($B2383&amp;$C2383,'Smelter Look-up'!$J:$J,0))</f>
        <v>#N/A</v>
      </c>
      <c r="W2383" s="276"/>
      <c r="X2383" s="276">
        <f t="shared" ca="1" si="331"/>
        <v>0</v>
      </c>
      <c r="Y2383" s="276"/>
      <c r="Z2383" s="276"/>
      <c r="AB2383" s="278" t="str">
        <f t="shared" si="332"/>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0"/>
        <v/>
      </c>
      <c r="T2384" s="225" t="str">
        <f ca="1">IF(B2384="","",IF(ISERROR(MATCH($J2384,SorP!$B$1:$B$6230,0)),"",INDIRECT("'SorP'!$A$"&amp;MATCH($J2384,SorP!$B$1:$B$6230,0))))</f>
        <v/>
      </c>
      <c r="U2384" s="241"/>
      <c r="V2384" s="275" t="e">
        <f>IF(C2384="",NA(),MATCH($B2384&amp;$C2384,'Smelter Look-up'!$J:$J,0))</f>
        <v>#N/A</v>
      </c>
      <c r="W2384" s="276"/>
      <c r="X2384" s="276">
        <f t="shared" ca="1" si="331"/>
        <v>0</v>
      </c>
      <c r="Y2384" s="276"/>
      <c r="Z2384" s="276"/>
      <c r="AB2384" s="278" t="str">
        <f t="shared" si="332"/>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0"/>
        <v/>
      </c>
      <c r="T2385" s="225" t="str">
        <f ca="1">IF(B2385="","",IF(ISERROR(MATCH($J2385,SorP!$B$1:$B$6230,0)),"",INDIRECT("'SorP'!$A$"&amp;MATCH($J2385,SorP!$B$1:$B$6230,0))))</f>
        <v/>
      </c>
      <c r="U2385" s="241"/>
      <c r="V2385" s="275" t="e">
        <f>IF(C2385="",NA(),MATCH($B2385&amp;$C2385,'Smelter Look-up'!$J:$J,0))</f>
        <v>#N/A</v>
      </c>
      <c r="W2385" s="276"/>
      <c r="X2385" s="276">
        <f t="shared" ca="1" si="331"/>
        <v>0</v>
      </c>
      <c r="Y2385" s="276"/>
      <c r="Z2385" s="276"/>
      <c r="AB2385" s="278" t="str">
        <f t="shared" si="332"/>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0"/>
        <v/>
      </c>
      <c r="T2386" s="225" t="str">
        <f ca="1">IF(B2386="","",IF(ISERROR(MATCH($J2386,SorP!$B$1:$B$6230,0)),"",INDIRECT("'SorP'!$A$"&amp;MATCH($J2386,SorP!$B$1:$B$6230,0))))</f>
        <v/>
      </c>
      <c r="U2386" s="241"/>
      <c r="V2386" s="275" t="e">
        <f>IF(C2386="",NA(),MATCH($B2386&amp;$C2386,'Smelter Look-up'!$J:$J,0))</f>
        <v>#N/A</v>
      </c>
      <c r="W2386" s="276"/>
      <c r="X2386" s="276">
        <f t="shared" ca="1" si="331"/>
        <v>0</v>
      </c>
      <c r="Y2386" s="276"/>
      <c r="Z2386" s="276"/>
      <c r="AB2386" s="278" t="str">
        <f t="shared" si="332"/>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0"/>
        <v/>
      </c>
      <c r="T2387" s="225" t="str">
        <f ca="1">IF(B2387="","",IF(ISERROR(MATCH($J2387,SorP!$B$1:$B$6230,0)),"",INDIRECT("'SorP'!$A$"&amp;MATCH($J2387,SorP!$B$1:$B$6230,0))))</f>
        <v/>
      </c>
      <c r="U2387" s="241"/>
      <c r="V2387" s="275" t="e">
        <f>IF(C2387="",NA(),MATCH($B2387&amp;$C2387,'Smelter Look-up'!$J:$J,0))</f>
        <v>#N/A</v>
      </c>
      <c r="W2387" s="276"/>
      <c r="X2387" s="276">
        <f t="shared" ca="1" si="331"/>
        <v>0</v>
      </c>
      <c r="Y2387" s="276"/>
      <c r="Z2387" s="276"/>
      <c r="AB2387" s="278" t="str">
        <f t="shared" si="332"/>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0"/>
        <v/>
      </c>
      <c r="T2388" s="225" t="str">
        <f ca="1">IF(B2388="","",IF(ISERROR(MATCH($J2388,SorP!$B$1:$B$6230,0)),"",INDIRECT("'SorP'!$A$"&amp;MATCH($J2388,SorP!$B$1:$B$6230,0))))</f>
        <v/>
      </c>
      <c r="U2388" s="241"/>
      <c r="V2388" s="275" t="e">
        <f>IF(C2388="",NA(),MATCH($B2388&amp;$C2388,'Smelter Look-up'!$J:$J,0))</f>
        <v>#N/A</v>
      </c>
      <c r="W2388" s="276"/>
      <c r="X2388" s="276">
        <f t="shared" ca="1" si="331"/>
        <v>0</v>
      </c>
      <c r="Y2388" s="276"/>
      <c r="Z2388" s="276"/>
      <c r="AB2388" s="278" t="str">
        <f t="shared" si="332"/>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0"/>
        <v/>
      </c>
      <c r="T2389" s="225" t="str">
        <f ca="1">IF(B2389="","",IF(ISERROR(MATCH($J2389,SorP!$B$1:$B$6230,0)),"",INDIRECT("'SorP'!$A$"&amp;MATCH($J2389,SorP!$B$1:$B$6230,0))))</f>
        <v/>
      </c>
      <c r="U2389" s="241"/>
      <c r="V2389" s="275" t="e">
        <f>IF(C2389="",NA(),MATCH($B2389&amp;$C2389,'Smelter Look-up'!$J:$J,0))</f>
        <v>#N/A</v>
      </c>
      <c r="W2389" s="276"/>
      <c r="X2389" s="276">
        <f t="shared" ca="1" si="331"/>
        <v>0</v>
      </c>
      <c r="Y2389" s="276"/>
      <c r="Z2389" s="276"/>
      <c r="AB2389" s="278" t="str">
        <f t="shared" si="332"/>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0"/>
        <v/>
      </c>
      <c r="T2390" s="225" t="str">
        <f ca="1">IF(B2390="","",IF(ISERROR(MATCH($J2390,SorP!$B$1:$B$6230,0)),"",INDIRECT("'SorP'!$A$"&amp;MATCH($J2390,SorP!$B$1:$B$6230,0))))</f>
        <v/>
      </c>
      <c r="U2390" s="241"/>
      <c r="V2390" s="275" t="e">
        <f>IF(C2390="",NA(),MATCH($B2390&amp;$C2390,'Smelter Look-up'!$J:$J,0))</f>
        <v>#N/A</v>
      </c>
      <c r="W2390" s="276"/>
      <c r="X2390" s="276">
        <f t="shared" ca="1" si="331"/>
        <v>0</v>
      </c>
      <c r="Y2390" s="276"/>
      <c r="Z2390" s="276"/>
      <c r="AB2390" s="278" t="str">
        <f t="shared" si="332"/>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0"/>
        <v/>
      </c>
      <c r="T2391" s="225" t="str">
        <f ca="1">IF(B2391="","",IF(ISERROR(MATCH($J2391,SorP!$B$1:$B$6230,0)),"",INDIRECT("'SorP'!$A$"&amp;MATCH($J2391,SorP!$B$1:$B$6230,0))))</f>
        <v/>
      </c>
      <c r="U2391" s="241"/>
      <c r="V2391" s="275" t="e">
        <f>IF(C2391="",NA(),MATCH($B2391&amp;$C2391,'Smelter Look-up'!$J:$J,0))</f>
        <v>#N/A</v>
      </c>
      <c r="W2391" s="276"/>
      <c r="X2391" s="276">
        <f t="shared" ca="1" si="331"/>
        <v>0</v>
      </c>
      <c r="Y2391" s="276"/>
      <c r="Z2391" s="276"/>
      <c r="AB2391" s="278" t="str">
        <f t="shared" si="332"/>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0"/>
        <v/>
      </c>
      <c r="T2392" s="225" t="str">
        <f ca="1">IF(B2392="","",IF(ISERROR(MATCH($J2392,SorP!$B$1:$B$6230,0)),"",INDIRECT("'SorP'!$A$"&amp;MATCH($J2392,SorP!$B$1:$B$6230,0))))</f>
        <v/>
      </c>
      <c r="U2392" s="241"/>
      <c r="V2392" s="275" t="e">
        <f>IF(C2392="",NA(),MATCH($B2392&amp;$C2392,'Smelter Look-up'!$J:$J,0))</f>
        <v>#N/A</v>
      </c>
      <c r="W2392" s="276"/>
      <c r="X2392" s="276">
        <f t="shared" ca="1" si="331"/>
        <v>0</v>
      </c>
      <c r="Y2392" s="276"/>
      <c r="Z2392" s="276"/>
      <c r="AB2392" s="278" t="str">
        <f t="shared" si="332"/>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0"/>
        <v/>
      </c>
      <c r="T2393" s="225" t="str">
        <f ca="1">IF(B2393="","",IF(ISERROR(MATCH($J2393,SorP!$B$1:$B$6230,0)),"",INDIRECT("'SorP'!$A$"&amp;MATCH($J2393,SorP!$B$1:$B$6230,0))))</f>
        <v/>
      </c>
      <c r="U2393" s="241"/>
      <c r="V2393" s="275" t="e">
        <f>IF(C2393="",NA(),MATCH($B2393&amp;$C2393,'Smelter Look-up'!$J:$J,0))</f>
        <v>#N/A</v>
      </c>
      <c r="W2393" s="276"/>
      <c r="X2393" s="276">
        <f t="shared" ca="1" si="331"/>
        <v>0</v>
      </c>
      <c r="Y2393" s="276"/>
      <c r="Z2393" s="276"/>
      <c r="AB2393" s="278" t="str">
        <f t="shared" si="332"/>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0"/>
        <v/>
      </c>
      <c r="T2394" s="225" t="str">
        <f ca="1">IF(B2394="","",IF(ISERROR(MATCH($J2394,SorP!$B$1:$B$6230,0)),"",INDIRECT("'SorP'!$A$"&amp;MATCH($J2394,SorP!$B$1:$B$6230,0))))</f>
        <v/>
      </c>
      <c r="U2394" s="241"/>
      <c r="V2394" s="275" t="e">
        <f>IF(C2394="",NA(),MATCH($B2394&amp;$C2394,'Smelter Look-up'!$J:$J,0))</f>
        <v>#N/A</v>
      </c>
      <c r="W2394" s="276"/>
      <c r="X2394" s="276">
        <f t="shared" ca="1" si="331"/>
        <v>0</v>
      </c>
      <c r="Y2394" s="276"/>
      <c r="Z2394" s="276"/>
      <c r="AB2394" s="278" t="str">
        <f t="shared" si="332"/>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0"/>
        <v/>
      </c>
      <c r="T2395" s="225" t="str">
        <f ca="1">IF(B2395="","",IF(ISERROR(MATCH($J2395,SorP!$B$1:$B$6230,0)),"",INDIRECT("'SorP'!$A$"&amp;MATCH($J2395,SorP!$B$1:$B$6230,0))))</f>
        <v/>
      </c>
      <c r="U2395" s="241"/>
      <c r="V2395" s="275" t="e">
        <f>IF(C2395="",NA(),MATCH($B2395&amp;$C2395,'Smelter Look-up'!$J:$J,0))</f>
        <v>#N/A</v>
      </c>
      <c r="W2395" s="276"/>
      <c r="X2395" s="276">
        <f t="shared" ca="1" si="331"/>
        <v>0</v>
      </c>
      <c r="Y2395" s="276"/>
      <c r="Z2395" s="276"/>
      <c r="AB2395" s="278" t="str">
        <f t="shared" si="332"/>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3">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34">IF(AND(C2396="Smelter not listed",OR(LEN(D2396)=0,LEN(E2396)=0)),1,0)</f>
        <v>0</v>
      </c>
      <c r="Y2396" s="276"/>
      <c r="Z2396" s="276"/>
      <c r="AB2396" s="278" t="str">
        <f t="shared" ref="AB2396:AB2426" si="335">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3"/>
        <v/>
      </c>
      <c r="T2397" s="225" t="str">
        <f ca="1">IF(B2397="","",IF(ISERROR(MATCH($J2397,SorP!$B$1:$B$6230,0)),"",INDIRECT("'SorP'!$A$"&amp;MATCH($J2397,SorP!$B$1:$B$6230,0))))</f>
        <v/>
      </c>
      <c r="U2397" s="241"/>
      <c r="V2397" s="275" t="e">
        <f>IF(C2397="",NA(),MATCH($B2397&amp;$C2397,'Smelter Look-up'!$J:$J,0))</f>
        <v>#N/A</v>
      </c>
      <c r="W2397" s="276"/>
      <c r="X2397" s="276">
        <f t="shared" ca="1" si="334"/>
        <v>0</v>
      </c>
      <c r="Y2397" s="276"/>
      <c r="Z2397" s="276"/>
      <c r="AB2397" s="278" t="str">
        <f t="shared" si="335"/>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3"/>
        <v/>
      </c>
      <c r="T2398" s="225" t="str">
        <f ca="1">IF(B2398="","",IF(ISERROR(MATCH($J2398,SorP!$B$1:$B$6230,0)),"",INDIRECT("'SorP'!$A$"&amp;MATCH($J2398,SorP!$B$1:$B$6230,0))))</f>
        <v/>
      </c>
      <c r="U2398" s="241"/>
      <c r="V2398" s="275" t="e">
        <f>IF(C2398="",NA(),MATCH($B2398&amp;$C2398,'Smelter Look-up'!$J:$J,0))</f>
        <v>#N/A</v>
      </c>
      <c r="W2398" s="276"/>
      <c r="X2398" s="276">
        <f t="shared" ca="1" si="334"/>
        <v>0</v>
      </c>
      <c r="Y2398" s="276"/>
      <c r="Z2398" s="276"/>
      <c r="AB2398" s="278" t="str">
        <f t="shared" si="335"/>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3"/>
        <v/>
      </c>
      <c r="T2399" s="225" t="str">
        <f ca="1">IF(B2399="","",IF(ISERROR(MATCH($J2399,SorP!$B$1:$B$6230,0)),"",INDIRECT("'SorP'!$A$"&amp;MATCH($J2399,SorP!$B$1:$B$6230,0))))</f>
        <v/>
      </c>
      <c r="U2399" s="241"/>
      <c r="V2399" s="275" t="e">
        <f>IF(C2399="",NA(),MATCH($B2399&amp;$C2399,'Smelter Look-up'!$J:$J,0))</f>
        <v>#N/A</v>
      </c>
      <c r="W2399" s="276"/>
      <c r="X2399" s="276">
        <f t="shared" ca="1" si="334"/>
        <v>0</v>
      </c>
      <c r="Y2399" s="276"/>
      <c r="Z2399" s="276"/>
      <c r="AB2399" s="278" t="str">
        <f t="shared" si="335"/>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3"/>
        <v/>
      </c>
      <c r="T2400" s="225" t="str">
        <f ca="1">IF(B2400="","",IF(ISERROR(MATCH($J2400,SorP!$B$1:$B$6230,0)),"",INDIRECT("'SorP'!$A$"&amp;MATCH($J2400,SorP!$B$1:$B$6230,0))))</f>
        <v/>
      </c>
      <c r="U2400" s="241"/>
      <c r="V2400" s="275" t="e">
        <f>IF(C2400="",NA(),MATCH($B2400&amp;$C2400,'Smelter Look-up'!$J:$J,0))</f>
        <v>#N/A</v>
      </c>
      <c r="W2400" s="276"/>
      <c r="X2400" s="276">
        <f t="shared" ca="1" si="334"/>
        <v>0</v>
      </c>
      <c r="Y2400" s="276"/>
      <c r="Z2400" s="276"/>
      <c r="AB2400" s="278" t="str">
        <f t="shared" si="335"/>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3"/>
        <v/>
      </c>
      <c r="T2401" s="225" t="str">
        <f ca="1">IF(B2401="","",IF(ISERROR(MATCH($J2401,SorP!$B$1:$B$6230,0)),"",INDIRECT("'SorP'!$A$"&amp;MATCH($J2401,SorP!$B$1:$B$6230,0))))</f>
        <v/>
      </c>
      <c r="U2401" s="241"/>
      <c r="V2401" s="275" t="e">
        <f>IF(C2401="",NA(),MATCH($B2401&amp;$C2401,'Smelter Look-up'!$J:$J,0))</f>
        <v>#N/A</v>
      </c>
      <c r="W2401" s="276"/>
      <c r="X2401" s="276">
        <f t="shared" ca="1" si="334"/>
        <v>0</v>
      </c>
      <c r="Y2401" s="276"/>
      <c r="Z2401" s="276"/>
      <c r="AB2401" s="278" t="str">
        <f t="shared" si="335"/>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3"/>
        <v/>
      </c>
      <c r="T2402" s="225" t="str">
        <f ca="1">IF(B2402="","",IF(ISERROR(MATCH($J2402,SorP!$B$1:$B$6230,0)),"",INDIRECT("'SorP'!$A$"&amp;MATCH($J2402,SorP!$B$1:$B$6230,0))))</f>
        <v/>
      </c>
      <c r="U2402" s="241"/>
      <c r="V2402" s="275" t="e">
        <f>IF(C2402="",NA(),MATCH($B2402&amp;$C2402,'Smelter Look-up'!$J:$J,0))</f>
        <v>#N/A</v>
      </c>
      <c r="W2402" s="276"/>
      <c r="X2402" s="276">
        <f t="shared" ca="1" si="334"/>
        <v>0</v>
      </c>
      <c r="Y2402" s="276"/>
      <c r="Z2402" s="276"/>
      <c r="AB2402" s="278" t="str">
        <f t="shared" si="335"/>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3"/>
        <v/>
      </c>
      <c r="T2403" s="225" t="str">
        <f ca="1">IF(B2403="","",IF(ISERROR(MATCH($J2403,SorP!$B$1:$B$6230,0)),"",INDIRECT("'SorP'!$A$"&amp;MATCH($J2403,SorP!$B$1:$B$6230,0))))</f>
        <v/>
      </c>
      <c r="U2403" s="241"/>
      <c r="V2403" s="275" t="e">
        <f>IF(C2403="",NA(),MATCH($B2403&amp;$C2403,'Smelter Look-up'!$J:$J,0))</f>
        <v>#N/A</v>
      </c>
      <c r="W2403" s="276"/>
      <c r="X2403" s="276">
        <f t="shared" ca="1" si="334"/>
        <v>0</v>
      </c>
      <c r="Y2403" s="276"/>
      <c r="Z2403" s="276"/>
      <c r="AB2403" s="278" t="str">
        <f t="shared" si="335"/>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3"/>
        <v/>
      </c>
      <c r="T2404" s="225" t="str">
        <f ca="1">IF(B2404="","",IF(ISERROR(MATCH($J2404,SorP!$B$1:$B$6230,0)),"",INDIRECT("'SorP'!$A$"&amp;MATCH($J2404,SorP!$B$1:$B$6230,0))))</f>
        <v/>
      </c>
      <c r="U2404" s="241"/>
      <c r="V2404" s="275" t="e">
        <f>IF(C2404="",NA(),MATCH($B2404&amp;$C2404,'Smelter Look-up'!$J:$J,0))</f>
        <v>#N/A</v>
      </c>
      <c r="W2404" s="276"/>
      <c r="X2404" s="276">
        <f t="shared" ca="1" si="334"/>
        <v>0</v>
      </c>
      <c r="Y2404" s="276"/>
      <c r="Z2404" s="276"/>
      <c r="AB2404" s="278" t="str">
        <f t="shared" si="335"/>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3"/>
        <v/>
      </c>
      <c r="T2405" s="225" t="str">
        <f ca="1">IF(B2405="","",IF(ISERROR(MATCH($J2405,SorP!$B$1:$B$6230,0)),"",INDIRECT("'SorP'!$A$"&amp;MATCH($J2405,SorP!$B$1:$B$6230,0))))</f>
        <v/>
      </c>
      <c r="U2405" s="241"/>
      <c r="V2405" s="275" t="e">
        <f>IF(C2405="",NA(),MATCH($B2405&amp;$C2405,'Smelter Look-up'!$J:$J,0))</f>
        <v>#N/A</v>
      </c>
      <c r="W2405" s="276"/>
      <c r="X2405" s="276">
        <f t="shared" ca="1" si="334"/>
        <v>0</v>
      </c>
      <c r="Y2405" s="276"/>
      <c r="Z2405" s="276"/>
      <c r="AB2405" s="278" t="str">
        <f t="shared" si="335"/>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3"/>
        <v/>
      </c>
      <c r="T2406" s="225" t="str">
        <f ca="1">IF(B2406="","",IF(ISERROR(MATCH($J2406,SorP!$B$1:$B$6230,0)),"",INDIRECT("'SorP'!$A$"&amp;MATCH($J2406,SorP!$B$1:$B$6230,0))))</f>
        <v/>
      </c>
      <c r="U2406" s="241"/>
      <c r="V2406" s="275" t="e">
        <f>IF(C2406="",NA(),MATCH($B2406&amp;$C2406,'Smelter Look-up'!$J:$J,0))</f>
        <v>#N/A</v>
      </c>
      <c r="W2406" s="276"/>
      <c r="X2406" s="276">
        <f t="shared" ca="1" si="334"/>
        <v>0</v>
      </c>
      <c r="Y2406" s="276"/>
      <c r="Z2406" s="276"/>
      <c r="AB2406" s="278" t="str">
        <f t="shared" si="335"/>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3"/>
        <v/>
      </c>
      <c r="T2407" s="225" t="str">
        <f ca="1">IF(B2407="","",IF(ISERROR(MATCH($J2407,SorP!$B$1:$B$6230,0)),"",INDIRECT("'SorP'!$A$"&amp;MATCH($J2407,SorP!$B$1:$B$6230,0))))</f>
        <v/>
      </c>
      <c r="U2407" s="241"/>
      <c r="V2407" s="275" t="e">
        <f>IF(C2407="",NA(),MATCH($B2407&amp;$C2407,'Smelter Look-up'!$J:$J,0))</f>
        <v>#N/A</v>
      </c>
      <c r="W2407" s="276"/>
      <c r="X2407" s="276">
        <f t="shared" ca="1" si="334"/>
        <v>0</v>
      </c>
      <c r="Y2407" s="276"/>
      <c r="Z2407" s="276"/>
      <c r="AB2407" s="278" t="str">
        <f t="shared" si="335"/>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3"/>
        <v/>
      </c>
      <c r="T2408" s="225" t="str">
        <f ca="1">IF(B2408="","",IF(ISERROR(MATCH($J2408,SorP!$B$1:$B$6230,0)),"",INDIRECT("'SorP'!$A$"&amp;MATCH($J2408,SorP!$B$1:$B$6230,0))))</f>
        <v/>
      </c>
      <c r="U2408" s="241"/>
      <c r="V2408" s="275" t="e">
        <f>IF(C2408="",NA(),MATCH($B2408&amp;$C2408,'Smelter Look-up'!$J:$J,0))</f>
        <v>#N/A</v>
      </c>
      <c r="W2408" s="276"/>
      <c r="X2408" s="276">
        <f t="shared" ca="1" si="334"/>
        <v>0</v>
      </c>
      <c r="Y2408" s="276"/>
      <c r="Z2408" s="276"/>
      <c r="AB2408" s="278" t="str">
        <f t="shared" si="335"/>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3"/>
        <v/>
      </c>
      <c r="T2409" s="225" t="str">
        <f ca="1">IF(B2409="","",IF(ISERROR(MATCH($J2409,SorP!$B$1:$B$6230,0)),"",INDIRECT("'SorP'!$A$"&amp;MATCH($J2409,SorP!$B$1:$B$6230,0))))</f>
        <v/>
      </c>
      <c r="U2409" s="241"/>
      <c r="V2409" s="275" t="e">
        <f>IF(C2409="",NA(),MATCH($B2409&amp;$C2409,'Smelter Look-up'!$J:$J,0))</f>
        <v>#N/A</v>
      </c>
      <c r="W2409" s="276"/>
      <c r="X2409" s="276">
        <f t="shared" ca="1" si="334"/>
        <v>0</v>
      </c>
      <c r="Y2409" s="276"/>
      <c r="Z2409" s="276"/>
      <c r="AB2409" s="278" t="str">
        <f t="shared" si="335"/>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3"/>
        <v/>
      </c>
      <c r="T2410" s="225" t="str">
        <f ca="1">IF(B2410="","",IF(ISERROR(MATCH($J2410,SorP!$B$1:$B$6230,0)),"",INDIRECT("'SorP'!$A$"&amp;MATCH($J2410,SorP!$B$1:$B$6230,0))))</f>
        <v/>
      </c>
      <c r="U2410" s="241"/>
      <c r="V2410" s="275" t="e">
        <f>IF(C2410="",NA(),MATCH($B2410&amp;$C2410,'Smelter Look-up'!$J:$J,0))</f>
        <v>#N/A</v>
      </c>
      <c r="W2410" s="276"/>
      <c r="X2410" s="276">
        <f t="shared" ca="1" si="334"/>
        <v>0</v>
      </c>
      <c r="Y2410" s="276"/>
      <c r="Z2410" s="276"/>
      <c r="AB2410" s="278" t="str">
        <f t="shared" si="335"/>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3"/>
        <v/>
      </c>
      <c r="T2411" s="225" t="str">
        <f ca="1">IF(B2411="","",IF(ISERROR(MATCH($J2411,SorP!$B$1:$B$6230,0)),"",INDIRECT("'SorP'!$A$"&amp;MATCH($J2411,SorP!$B$1:$B$6230,0))))</f>
        <v/>
      </c>
      <c r="U2411" s="241"/>
      <c r="V2411" s="275" t="e">
        <f>IF(C2411="",NA(),MATCH($B2411&amp;$C2411,'Smelter Look-up'!$J:$J,0))</f>
        <v>#N/A</v>
      </c>
      <c r="W2411" s="276"/>
      <c r="X2411" s="276">
        <f t="shared" ca="1" si="334"/>
        <v>0</v>
      </c>
      <c r="Y2411" s="276"/>
      <c r="Z2411" s="276"/>
      <c r="AB2411" s="278" t="str">
        <f t="shared" si="335"/>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3"/>
        <v/>
      </c>
      <c r="T2412" s="225" t="str">
        <f ca="1">IF(B2412="","",IF(ISERROR(MATCH($J2412,SorP!$B$1:$B$6230,0)),"",INDIRECT("'SorP'!$A$"&amp;MATCH($J2412,SorP!$B$1:$B$6230,0))))</f>
        <v/>
      </c>
      <c r="U2412" s="241"/>
      <c r="V2412" s="275" t="e">
        <f>IF(C2412="",NA(),MATCH($B2412&amp;$C2412,'Smelter Look-up'!$J:$J,0))</f>
        <v>#N/A</v>
      </c>
      <c r="W2412" s="276"/>
      <c r="X2412" s="276">
        <f t="shared" ca="1" si="334"/>
        <v>0</v>
      </c>
      <c r="Y2412" s="276"/>
      <c r="Z2412" s="276"/>
      <c r="AB2412" s="278" t="str">
        <f t="shared" si="335"/>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3"/>
        <v/>
      </c>
      <c r="T2413" s="225" t="str">
        <f ca="1">IF(B2413="","",IF(ISERROR(MATCH($J2413,SorP!$B$1:$B$6230,0)),"",INDIRECT("'SorP'!$A$"&amp;MATCH($J2413,SorP!$B$1:$B$6230,0))))</f>
        <v/>
      </c>
      <c r="U2413" s="241"/>
      <c r="V2413" s="275" t="e">
        <f>IF(C2413="",NA(),MATCH($B2413&amp;$C2413,'Smelter Look-up'!$J:$J,0))</f>
        <v>#N/A</v>
      </c>
      <c r="W2413" s="276"/>
      <c r="X2413" s="276">
        <f t="shared" ca="1" si="334"/>
        <v>0</v>
      </c>
      <c r="Y2413" s="276"/>
      <c r="Z2413" s="276"/>
      <c r="AB2413" s="278" t="str">
        <f t="shared" si="335"/>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3"/>
        <v/>
      </c>
      <c r="T2414" s="225" t="str">
        <f ca="1">IF(B2414="","",IF(ISERROR(MATCH($J2414,SorP!$B$1:$B$6230,0)),"",INDIRECT("'SorP'!$A$"&amp;MATCH($J2414,SorP!$B$1:$B$6230,0))))</f>
        <v/>
      </c>
      <c r="U2414" s="241"/>
      <c r="V2414" s="275" t="e">
        <f>IF(C2414="",NA(),MATCH($B2414&amp;$C2414,'Smelter Look-up'!$J:$J,0))</f>
        <v>#N/A</v>
      </c>
      <c r="W2414" s="276"/>
      <c r="X2414" s="276">
        <f t="shared" ca="1" si="334"/>
        <v>0</v>
      </c>
      <c r="Y2414" s="276"/>
      <c r="Z2414" s="276"/>
      <c r="AB2414" s="278" t="str">
        <f t="shared" si="335"/>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3"/>
        <v/>
      </c>
      <c r="T2415" s="225" t="str">
        <f ca="1">IF(B2415="","",IF(ISERROR(MATCH($J2415,SorP!$B$1:$B$6230,0)),"",INDIRECT("'SorP'!$A$"&amp;MATCH($J2415,SorP!$B$1:$B$6230,0))))</f>
        <v/>
      </c>
      <c r="U2415" s="241"/>
      <c r="V2415" s="275" t="e">
        <f>IF(C2415="",NA(),MATCH($B2415&amp;$C2415,'Smelter Look-up'!$J:$J,0))</f>
        <v>#N/A</v>
      </c>
      <c r="W2415" s="276"/>
      <c r="X2415" s="276">
        <f t="shared" ca="1" si="334"/>
        <v>0</v>
      </c>
      <c r="Y2415" s="276"/>
      <c r="Z2415" s="276"/>
      <c r="AB2415" s="278" t="str">
        <f t="shared" si="335"/>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3"/>
        <v/>
      </c>
      <c r="T2416" s="225" t="str">
        <f ca="1">IF(B2416="","",IF(ISERROR(MATCH($J2416,SorP!$B$1:$B$6230,0)),"",INDIRECT("'SorP'!$A$"&amp;MATCH($J2416,SorP!$B$1:$B$6230,0))))</f>
        <v/>
      </c>
      <c r="U2416" s="241"/>
      <c r="V2416" s="275" t="e">
        <f>IF(C2416="",NA(),MATCH($B2416&amp;$C2416,'Smelter Look-up'!$J:$J,0))</f>
        <v>#N/A</v>
      </c>
      <c r="W2416" s="276"/>
      <c r="X2416" s="276">
        <f t="shared" ca="1" si="334"/>
        <v>0</v>
      </c>
      <c r="Y2416" s="276"/>
      <c r="Z2416" s="276"/>
      <c r="AB2416" s="278" t="str">
        <f t="shared" si="335"/>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3"/>
        <v/>
      </c>
      <c r="T2417" s="225" t="str">
        <f ca="1">IF(B2417="","",IF(ISERROR(MATCH($J2417,SorP!$B$1:$B$6230,0)),"",INDIRECT("'SorP'!$A$"&amp;MATCH($J2417,SorP!$B$1:$B$6230,0))))</f>
        <v/>
      </c>
      <c r="U2417" s="241"/>
      <c r="V2417" s="275" t="e">
        <f>IF(C2417="",NA(),MATCH($B2417&amp;$C2417,'Smelter Look-up'!$J:$J,0))</f>
        <v>#N/A</v>
      </c>
      <c r="W2417" s="276"/>
      <c r="X2417" s="276">
        <f t="shared" ca="1" si="334"/>
        <v>0</v>
      </c>
      <c r="Y2417" s="276"/>
      <c r="Z2417" s="276"/>
      <c r="AB2417" s="278" t="str">
        <f t="shared" si="335"/>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3"/>
        <v/>
      </c>
      <c r="T2418" s="225" t="str">
        <f ca="1">IF(B2418="","",IF(ISERROR(MATCH($J2418,SorP!$B$1:$B$6230,0)),"",INDIRECT("'SorP'!$A$"&amp;MATCH($J2418,SorP!$B$1:$B$6230,0))))</f>
        <v/>
      </c>
      <c r="U2418" s="241"/>
      <c r="V2418" s="275" t="e">
        <f>IF(C2418="",NA(),MATCH($B2418&amp;$C2418,'Smelter Look-up'!$J:$J,0))</f>
        <v>#N/A</v>
      </c>
      <c r="W2418" s="276"/>
      <c r="X2418" s="276">
        <f t="shared" ca="1" si="334"/>
        <v>0</v>
      </c>
      <c r="Y2418" s="276"/>
      <c r="Z2418" s="276"/>
      <c r="AB2418" s="278" t="str">
        <f t="shared" si="335"/>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3"/>
        <v/>
      </c>
      <c r="T2419" s="225" t="str">
        <f ca="1">IF(B2419="","",IF(ISERROR(MATCH($J2419,SorP!$B$1:$B$6230,0)),"",INDIRECT("'SorP'!$A$"&amp;MATCH($J2419,SorP!$B$1:$B$6230,0))))</f>
        <v/>
      </c>
      <c r="U2419" s="241"/>
      <c r="V2419" s="275" t="e">
        <f>IF(C2419="",NA(),MATCH($B2419&amp;$C2419,'Smelter Look-up'!$J:$J,0))</f>
        <v>#N/A</v>
      </c>
      <c r="W2419" s="276"/>
      <c r="X2419" s="276">
        <f t="shared" ca="1" si="334"/>
        <v>0</v>
      </c>
      <c r="Y2419" s="276"/>
      <c r="Z2419" s="276"/>
      <c r="AB2419" s="278" t="str">
        <f t="shared" si="335"/>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3"/>
        <v/>
      </c>
      <c r="T2420" s="225" t="str">
        <f ca="1">IF(B2420="","",IF(ISERROR(MATCH($J2420,SorP!$B$1:$B$6230,0)),"",INDIRECT("'SorP'!$A$"&amp;MATCH($J2420,SorP!$B$1:$B$6230,0))))</f>
        <v/>
      </c>
      <c r="U2420" s="241"/>
      <c r="V2420" s="275" t="e">
        <f>IF(C2420="",NA(),MATCH($B2420&amp;$C2420,'Smelter Look-up'!$J:$J,0))</f>
        <v>#N/A</v>
      </c>
      <c r="W2420" s="276"/>
      <c r="X2420" s="276">
        <f t="shared" ca="1" si="334"/>
        <v>0</v>
      </c>
      <c r="Y2420" s="276"/>
      <c r="Z2420" s="276"/>
      <c r="AB2420" s="278" t="str">
        <f t="shared" si="335"/>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3"/>
        <v/>
      </c>
      <c r="T2421" s="225" t="str">
        <f ca="1">IF(B2421="","",IF(ISERROR(MATCH($J2421,SorP!$B$1:$B$6230,0)),"",INDIRECT("'SorP'!$A$"&amp;MATCH($J2421,SorP!$B$1:$B$6230,0))))</f>
        <v/>
      </c>
      <c r="U2421" s="241"/>
      <c r="V2421" s="275" t="e">
        <f>IF(C2421="",NA(),MATCH($B2421&amp;$C2421,'Smelter Look-up'!$J:$J,0))</f>
        <v>#N/A</v>
      </c>
      <c r="W2421" s="276"/>
      <c r="X2421" s="276">
        <f t="shared" ca="1" si="334"/>
        <v>0</v>
      </c>
      <c r="Y2421" s="276"/>
      <c r="Z2421" s="276"/>
      <c r="AB2421" s="278" t="str">
        <f t="shared" si="335"/>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3"/>
        <v/>
      </c>
      <c r="T2422" s="225" t="str">
        <f ca="1">IF(B2422="","",IF(ISERROR(MATCH($J2422,SorP!$B$1:$B$6230,0)),"",INDIRECT("'SorP'!$A$"&amp;MATCH($J2422,SorP!$B$1:$B$6230,0))))</f>
        <v/>
      </c>
      <c r="U2422" s="241"/>
      <c r="V2422" s="275" t="e">
        <f>IF(C2422="",NA(),MATCH($B2422&amp;$C2422,'Smelter Look-up'!$J:$J,0))</f>
        <v>#N/A</v>
      </c>
      <c r="W2422" s="276"/>
      <c r="X2422" s="276">
        <f t="shared" ca="1" si="334"/>
        <v>0</v>
      </c>
      <c r="Y2422" s="276"/>
      <c r="Z2422" s="276"/>
      <c r="AB2422" s="278" t="str">
        <f t="shared" si="335"/>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3"/>
        <v/>
      </c>
      <c r="T2423" s="225" t="str">
        <f ca="1">IF(B2423="","",IF(ISERROR(MATCH($J2423,SorP!$B$1:$B$6230,0)),"",INDIRECT("'SorP'!$A$"&amp;MATCH($J2423,SorP!$B$1:$B$6230,0))))</f>
        <v/>
      </c>
      <c r="U2423" s="241"/>
      <c r="V2423" s="275" t="e">
        <f>IF(C2423="",NA(),MATCH($B2423&amp;$C2423,'Smelter Look-up'!$J:$J,0))</f>
        <v>#N/A</v>
      </c>
      <c r="W2423" s="276"/>
      <c r="X2423" s="276">
        <f t="shared" ca="1" si="334"/>
        <v>0</v>
      </c>
      <c r="Y2423" s="276"/>
      <c r="Z2423" s="276"/>
      <c r="AB2423" s="278" t="str">
        <f t="shared" si="335"/>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3"/>
        <v/>
      </c>
      <c r="T2424" s="225" t="str">
        <f ca="1">IF(B2424="","",IF(ISERROR(MATCH($J2424,SorP!$B$1:$B$6230,0)),"",INDIRECT("'SorP'!$A$"&amp;MATCH($J2424,SorP!$B$1:$B$6230,0))))</f>
        <v/>
      </c>
      <c r="U2424" s="241"/>
      <c r="V2424" s="275" t="e">
        <f>IF(C2424="",NA(),MATCH($B2424&amp;$C2424,'Smelter Look-up'!$J:$J,0))</f>
        <v>#N/A</v>
      </c>
      <c r="W2424" s="276"/>
      <c r="X2424" s="276">
        <f t="shared" ca="1" si="334"/>
        <v>0</v>
      </c>
      <c r="Y2424" s="276"/>
      <c r="Z2424" s="276"/>
      <c r="AB2424" s="278" t="str">
        <f t="shared" si="335"/>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3"/>
        <v/>
      </c>
      <c r="T2425" s="225" t="str">
        <f ca="1">IF(B2425="","",IF(ISERROR(MATCH($J2425,SorP!$B$1:$B$6230,0)),"",INDIRECT("'SorP'!$A$"&amp;MATCH($J2425,SorP!$B$1:$B$6230,0))))</f>
        <v/>
      </c>
      <c r="U2425" s="241"/>
      <c r="V2425" s="275" t="e">
        <f>IF(C2425="",NA(),MATCH($B2425&amp;$C2425,'Smelter Look-up'!$J:$J,0))</f>
        <v>#N/A</v>
      </c>
      <c r="W2425" s="276"/>
      <c r="X2425" s="276">
        <f t="shared" ca="1" si="334"/>
        <v>0</v>
      </c>
      <c r="Y2425" s="276"/>
      <c r="Z2425" s="276"/>
      <c r="AB2425" s="278" t="str">
        <f t="shared" si="335"/>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3"/>
        <v/>
      </c>
      <c r="T2426" s="225" t="str">
        <f ca="1">IF(B2426="","",IF(ISERROR(MATCH($J2426,SorP!$B$1:$B$6230,0)),"",INDIRECT("'SorP'!$A$"&amp;MATCH($J2426,SorP!$B$1:$B$6230,0))))</f>
        <v/>
      </c>
      <c r="U2426" s="241"/>
      <c r="V2426" s="275" t="e">
        <f>IF(C2426="",NA(),MATCH($B2426&amp;$C2426,'Smelter Look-up'!$J:$J,0))</f>
        <v>#N/A</v>
      </c>
      <c r="W2426" s="276"/>
      <c r="X2426" s="276">
        <f t="shared" ca="1" si="334"/>
        <v>0</v>
      </c>
      <c r="Y2426" s="276"/>
      <c r="Z2426" s="276"/>
      <c r="AB2426" s="278" t="str">
        <f t="shared" si="335"/>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36">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37">IF(AND(C2427="Smelter not listed",OR(LEN(D2427)=0,LEN(E2427)=0)),1,0)</f>
        <v>0</v>
      </c>
      <c r="Y2427" s="276"/>
      <c r="Z2427" s="276"/>
      <c r="AB2427" s="278" t="str">
        <f t="shared" ref="AB2427" si="338">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39">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0">IF(AND(C2428="Smelter not listed",OR(LEN(D2428)=0,LEN(E2428)=0)),1,0)</f>
        <v>0</v>
      </c>
      <c r="Y2428" s="276"/>
      <c r="Z2428" s="276"/>
      <c r="AB2428" s="278" t="str">
        <f t="shared" ref="AB2428:AB2459" si="341">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39"/>
        <v/>
      </c>
      <c r="T2429" s="225" t="str">
        <f ca="1">IF(B2429="","",IF(ISERROR(MATCH($J2429,SorP!$B$1:$B$6230,0)),"",INDIRECT("'SorP'!$A$"&amp;MATCH($J2429,SorP!$B$1:$B$6230,0))))</f>
        <v/>
      </c>
      <c r="U2429" s="241"/>
      <c r="V2429" s="275" t="e">
        <f>IF(C2429="",NA(),MATCH($B2429&amp;$C2429,'Smelter Look-up'!$J:$J,0))</f>
        <v>#N/A</v>
      </c>
      <c r="W2429" s="276"/>
      <c r="X2429" s="276">
        <f t="shared" ca="1" si="340"/>
        <v>0</v>
      </c>
      <c r="Y2429" s="276"/>
      <c r="Z2429" s="276"/>
      <c r="AB2429" s="278" t="str">
        <f t="shared" si="341"/>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39"/>
        <v/>
      </c>
      <c r="T2430" s="225" t="str">
        <f ca="1">IF(B2430="","",IF(ISERROR(MATCH($J2430,SorP!$B$1:$B$6230,0)),"",INDIRECT("'SorP'!$A$"&amp;MATCH($J2430,SorP!$B$1:$B$6230,0))))</f>
        <v/>
      </c>
      <c r="U2430" s="241"/>
      <c r="V2430" s="275" t="e">
        <f>IF(C2430="",NA(),MATCH($B2430&amp;$C2430,'Smelter Look-up'!$J:$J,0))</f>
        <v>#N/A</v>
      </c>
      <c r="W2430" s="276"/>
      <c r="X2430" s="276">
        <f t="shared" ca="1" si="340"/>
        <v>0</v>
      </c>
      <c r="Y2430" s="276"/>
      <c r="Z2430" s="276"/>
      <c r="AB2430" s="278" t="str">
        <f t="shared" si="341"/>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39"/>
        <v/>
      </c>
      <c r="T2431" s="225" t="str">
        <f ca="1">IF(B2431="","",IF(ISERROR(MATCH($J2431,SorP!$B$1:$B$6230,0)),"",INDIRECT("'SorP'!$A$"&amp;MATCH($J2431,SorP!$B$1:$B$6230,0))))</f>
        <v/>
      </c>
      <c r="U2431" s="241"/>
      <c r="V2431" s="275" t="e">
        <f>IF(C2431="",NA(),MATCH($B2431&amp;$C2431,'Smelter Look-up'!$J:$J,0))</f>
        <v>#N/A</v>
      </c>
      <c r="W2431" s="276"/>
      <c r="X2431" s="276">
        <f t="shared" ca="1" si="340"/>
        <v>0</v>
      </c>
      <c r="Y2431" s="276"/>
      <c r="Z2431" s="276"/>
      <c r="AB2431" s="278" t="str">
        <f t="shared" si="341"/>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39"/>
        <v/>
      </c>
      <c r="T2432" s="225" t="str">
        <f ca="1">IF(B2432="","",IF(ISERROR(MATCH($J2432,SorP!$B$1:$B$6230,0)),"",INDIRECT("'SorP'!$A$"&amp;MATCH($J2432,SorP!$B$1:$B$6230,0))))</f>
        <v/>
      </c>
      <c r="U2432" s="241"/>
      <c r="V2432" s="275" t="e">
        <f>IF(C2432="",NA(),MATCH($B2432&amp;$C2432,'Smelter Look-up'!$J:$J,0))</f>
        <v>#N/A</v>
      </c>
      <c r="W2432" s="276"/>
      <c r="X2432" s="276">
        <f t="shared" ca="1" si="340"/>
        <v>0</v>
      </c>
      <c r="Y2432" s="276"/>
      <c r="Z2432" s="276"/>
      <c r="AB2432" s="278" t="str">
        <f t="shared" si="341"/>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39"/>
        <v/>
      </c>
      <c r="T2433" s="225" t="str">
        <f ca="1">IF(B2433="","",IF(ISERROR(MATCH($J2433,SorP!$B$1:$B$6230,0)),"",INDIRECT("'SorP'!$A$"&amp;MATCH($J2433,SorP!$B$1:$B$6230,0))))</f>
        <v/>
      </c>
      <c r="U2433" s="241"/>
      <c r="V2433" s="275" t="e">
        <f>IF(C2433="",NA(),MATCH($B2433&amp;$C2433,'Smelter Look-up'!$J:$J,0))</f>
        <v>#N/A</v>
      </c>
      <c r="W2433" s="276"/>
      <c r="X2433" s="276">
        <f t="shared" ca="1" si="340"/>
        <v>0</v>
      </c>
      <c r="Y2433" s="276"/>
      <c r="Z2433" s="276"/>
      <c r="AB2433" s="278" t="str">
        <f t="shared" si="341"/>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39"/>
        <v/>
      </c>
      <c r="T2434" s="225" t="str">
        <f ca="1">IF(B2434="","",IF(ISERROR(MATCH($J2434,SorP!$B$1:$B$6230,0)),"",INDIRECT("'SorP'!$A$"&amp;MATCH($J2434,SorP!$B$1:$B$6230,0))))</f>
        <v/>
      </c>
      <c r="U2434" s="241"/>
      <c r="V2434" s="275" t="e">
        <f>IF(C2434="",NA(),MATCH($B2434&amp;$C2434,'Smelter Look-up'!$J:$J,0))</f>
        <v>#N/A</v>
      </c>
      <c r="W2434" s="276"/>
      <c r="X2434" s="276">
        <f t="shared" ca="1" si="340"/>
        <v>0</v>
      </c>
      <c r="Y2434" s="276"/>
      <c r="Z2434" s="276"/>
      <c r="AB2434" s="278" t="str">
        <f t="shared" si="341"/>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39"/>
        <v/>
      </c>
      <c r="T2435" s="225" t="str">
        <f ca="1">IF(B2435="","",IF(ISERROR(MATCH($J2435,SorP!$B$1:$B$6230,0)),"",INDIRECT("'SorP'!$A$"&amp;MATCH($J2435,SorP!$B$1:$B$6230,0))))</f>
        <v/>
      </c>
      <c r="U2435" s="241"/>
      <c r="V2435" s="275" t="e">
        <f>IF(C2435="",NA(),MATCH($B2435&amp;$C2435,'Smelter Look-up'!$J:$J,0))</f>
        <v>#N/A</v>
      </c>
      <c r="W2435" s="276"/>
      <c r="X2435" s="276">
        <f t="shared" ca="1" si="340"/>
        <v>0</v>
      </c>
      <c r="Y2435" s="276"/>
      <c r="Z2435" s="276"/>
      <c r="AB2435" s="278" t="str">
        <f t="shared" si="341"/>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39"/>
        <v/>
      </c>
      <c r="T2436" s="225" t="str">
        <f ca="1">IF(B2436="","",IF(ISERROR(MATCH($J2436,SorP!$B$1:$B$6230,0)),"",INDIRECT("'SorP'!$A$"&amp;MATCH($J2436,SorP!$B$1:$B$6230,0))))</f>
        <v/>
      </c>
      <c r="U2436" s="241"/>
      <c r="V2436" s="275" t="e">
        <f>IF(C2436="",NA(),MATCH($B2436&amp;$C2436,'Smelter Look-up'!$J:$J,0))</f>
        <v>#N/A</v>
      </c>
      <c r="W2436" s="276"/>
      <c r="X2436" s="276">
        <f t="shared" ca="1" si="340"/>
        <v>0</v>
      </c>
      <c r="Y2436" s="276"/>
      <c r="Z2436" s="276"/>
      <c r="AB2436" s="278" t="str">
        <f t="shared" si="341"/>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39"/>
        <v/>
      </c>
      <c r="T2437" s="225" t="str">
        <f ca="1">IF(B2437="","",IF(ISERROR(MATCH($J2437,SorP!$B$1:$B$6230,0)),"",INDIRECT("'SorP'!$A$"&amp;MATCH($J2437,SorP!$B$1:$B$6230,0))))</f>
        <v/>
      </c>
      <c r="U2437" s="241"/>
      <c r="V2437" s="275" t="e">
        <f>IF(C2437="",NA(),MATCH($B2437&amp;$C2437,'Smelter Look-up'!$J:$J,0))</f>
        <v>#N/A</v>
      </c>
      <c r="W2437" s="276"/>
      <c r="X2437" s="276">
        <f t="shared" ca="1" si="340"/>
        <v>0</v>
      </c>
      <c r="Y2437" s="276"/>
      <c r="Z2437" s="276"/>
      <c r="AB2437" s="278" t="str">
        <f t="shared" si="341"/>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39"/>
        <v/>
      </c>
      <c r="T2438" s="225" t="str">
        <f ca="1">IF(B2438="","",IF(ISERROR(MATCH($J2438,SorP!$B$1:$B$6230,0)),"",INDIRECT("'SorP'!$A$"&amp;MATCH($J2438,SorP!$B$1:$B$6230,0))))</f>
        <v/>
      </c>
      <c r="U2438" s="241"/>
      <c r="V2438" s="275" t="e">
        <f>IF(C2438="",NA(),MATCH($B2438&amp;$C2438,'Smelter Look-up'!$J:$J,0))</f>
        <v>#N/A</v>
      </c>
      <c r="W2438" s="276"/>
      <c r="X2438" s="276">
        <f t="shared" ca="1" si="340"/>
        <v>0</v>
      </c>
      <c r="Y2438" s="276"/>
      <c r="Z2438" s="276"/>
      <c r="AB2438" s="278" t="str">
        <f t="shared" si="341"/>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39"/>
        <v/>
      </c>
      <c r="T2439" s="225" t="str">
        <f ca="1">IF(B2439="","",IF(ISERROR(MATCH($J2439,SorP!$B$1:$B$6230,0)),"",INDIRECT("'SorP'!$A$"&amp;MATCH($J2439,SorP!$B$1:$B$6230,0))))</f>
        <v/>
      </c>
      <c r="U2439" s="241"/>
      <c r="V2439" s="275" t="e">
        <f>IF(C2439="",NA(),MATCH($B2439&amp;$C2439,'Smelter Look-up'!$J:$J,0))</f>
        <v>#N/A</v>
      </c>
      <c r="W2439" s="276"/>
      <c r="X2439" s="276">
        <f t="shared" ca="1" si="340"/>
        <v>0</v>
      </c>
      <c r="Y2439" s="276"/>
      <c r="Z2439" s="276"/>
      <c r="AB2439" s="278" t="str">
        <f t="shared" si="341"/>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39"/>
        <v/>
      </c>
      <c r="T2440" s="225" t="str">
        <f ca="1">IF(B2440="","",IF(ISERROR(MATCH($J2440,SorP!$B$1:$B$6230,0)),"",INDIRECT("'SorP'!$A$"&amp;MATCH($J2440,SorP!$B$1:$B$6230,0))))</f>
        <v/>
      </c>
      <c r="U2440" s="241"/>
      <c r="V2440" s="275" t="e">
        <f>IF(C2440="",NA(),MATCH($B2440&amp;$C2440,'Smelter Look-up'!$J:$J,0))</f>
        <v>#N/A</v>
      </c>
      <c r="W2440" s="276"/>
      <c r="X2440" s="276">
        <f t="shared" ca="1" si="340"/>
        <v>0</v>
      </c>
      <c r="Y2440" s="276"/>
      <c r="Z2440" s="276"/>
      <c r="AB2440" s="278" t="str">
        <f t="shared" si="341"/>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39"/>
        <v/>
      </c>
      <c r="T2441" s="225" t="str">
        <f ca="1">IF(B2441="","",IF(ISERROR(MATCH($J2441,SorP!$B$1:$B$6230,0)),"",INDIRECT("'SorP'!$A$"&amp;MATCH($J2441,SorP!$B$1:$B$6230,0))))</f>
        <v/>
      </c>
      <c r="U2441" s="241"/>
      <c r="V2441" s="275" t="e">
        <f>IF(C2441="",NA(),MATCH($B2441&amp;$C2441,'Smelter Look-up'!$J:$J,0))</f>
        <v>#N/A</v>
      </c>
      <c r="W2441" s="276"/>
      <c r="X2441" s="276">
        <f t="shared" ca="1" si="340"/>
        <v>0</v>
      </c>
      <c r="Y2441" s="276"/>
      <c r="Z2441" s="276"/>
      <c r="AB2441" s="278" t="str">
        <f t="shared" si="341"/>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39"/>
        <v/>
      </c>
      <c r="T2442" s="225" t="str">
        <f ca="1">IF(B2442="","",IF(ISERROR(MATCH($J2442,SorP!$B$1:$B$6230,0)),"",INDIRECT("'SorP'!$A$"&amp;MATCH($J2442,SorP!$B$1:$B$6230,0))))</f>
        <v/>
      </c>
      <c r="U2442" s="241"/>
      <c r="V2442" s="275" t="e">
        <f>IF(C2442="",NA(),MATCH($B2442&amp;$C2442,'Smelter Look-up'!$J:$J,0))</f>
        <v>#N/A</v>
      </c>
      <c r="W2442" s="276"/>
      <c r="X2442" s="276">
        <f t="shared" ca="1" si="340"/>
        <v>0</v>
      </c>
      <c r="Y2442" s="276"/>
      <c r="Z2442" s="276"/>
      <c r="AB2442" s="278" t="str">
        <f t="shared" si="341"/>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39"/>
        <v/>
      </c>
      <c r="T2443" s="225" t="str">
        <f ca="1">IF(B2443="","",IF(ISERROR(MATCH($J2443,SorP!$B$1:$B$6230,0)),"",INDIRECT("'SorP'!$A$"&amp;MATCH($J2443,SorP!$B$1:$B$6230,0))))</f>
        <v/>
      </c>
      <c r="U2443" s="241"/>
      <c r="V2443" s="275" t="e">
        <f>IF(C2443="",NA(),MATCH($B2443&amp;$C2443,'Smelter Look-up'!$J:$J,0))</f>
        <v>#N/A</v>
      </c>
      <c r="W2443" s="276"/>
      <c r="X2443" s="276">
        <f t="shared" ca="1" si="340"/>
        <v>0</v>
      </c>
      <c r="Y2443" s="276"/>
      <c r="Z2443" s="276"/>
      <c r="AB2443" s="278" t="str">
        <f t="shared" si="341"/>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39"/>
        <v/>
      </c>
      <c r="T2444" s="225" t="str">
        <f ca="1">IF(B2444="","",IF(ISERROR(MATCH($J2444,SorP!$B$1:$B$6230,0)),"",INDIRECT("'SorP'!$A$"&amp;MATCH($J2444,SorP!$B$1:$B$6230,0))))</f>
        <v/>
      </c>
      <c r="U2444" s="241"/>
      <c r="V2444" s="275" t="e">
        <f>IF(C2444="",NA(),MATCH($B2444&amp;$C2444,'Smelter Look-up'!$J:$J,0))</f>
        <v>#N/A</v>
      </c>
      <c r="W2444" s="276"/>
      <c r="X2444" s="276">
        <f t="shared" ca="1" si="340"/>
        <v>0</v>
      </c>
      <c r="Y2444" s="276"/>
      <c r="Z2444" s="276"/>
      <c r="AB2444" s="278" t="str">
        <f t="shared" si="341"/>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39"/>
        <v/>
      </c>
      <c r="T2445" s="225" t="str">
        <f ca="1">IF(B2445="","",IF(ISERROR(MATCH($J2445,SorP!$B$1:$B$6230,0)),"",INDIRECT("'SorP'!$A$"&amp;MATCH($J2445,SorP!$B$1:$B$6230,0))))</f>
        <v/>
      </c>
      <c r="U2445" s="241"/>
      <c r="V2445" s="275" t="e">
        <f>IF(C2445="",NA(),MATCH($B2445&amp;$C2445,'Smelter Look-up'!$J:$J,0))</f>
        <v>#N/A</v>
      </c>
      <c r="W2445" s="276"/>
      <c r="X2445" s="276">
        <f t="shared" ca="1" si="340"/>
        <v>0</v>
      </c>
      <c r="Y2445" s="276"/>
      <c r="Z2445" s="276"/>
      <c r="AB2445" s="278" t="str">
        <f t="shared" si="341"/>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39"/>
        <v/>
      </c>
      <c r="T2446" s="225" t="str">
        <f ca="1">IF(B2446="","",IF(ISERROR(MATCH($J2446,SorP!$B$1:$B$6230,0)),"",INDIRECT("'SorP'!$A$"&amp;MATCH($J2446,SorP!$B$1:$B$6230,0))))</f>
        <v/>
      </c>
      <c r="U2446" s="241"/>
      <c r="V2446" s="275" t="e">
        <f>IF(C2446="",NA(),MATCH($B2446&amp;$C2446,'Smelter Look-up'!$J:$J,0))</f>
        <v>#N/A</v>
      </c>
      <c r="W2446" s="276"/>
      <c r="X2446" s="276">
        <f t="shared" ca="1" si="340"/>
        <v>0</v>
      </c>
      <c r="Y2446" s="276"/>
      <c r="Z2446" s="276"/>
      <c r="AB2446" s="278" t="str">
        <f t="shared" si="341"/>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39"/>
        <v/>
      </c>
      <c r="T2447" s="225" t="str">
        <f ca="1">IF(B2447="","",IF(ISERROR(MATCH($J2447,SorP!$B$1:$B$6230,0)),"",INDIRECT("'SorP'!$A$"&amp;MATCH($J2447,SorP!$B$1:$B$6230,0))))</f>
        <v/>
      </c>
      <c r="U2447" s="241"/>
      <c r="V2447" s="275" t="e">
        <f>IF(C2447="",NA(),MATCH($B2447&amp;$C2447,'Smelter Look-up'!$J:$J,0))</f>
        <v>#N/A</v>
      </c>
      <c r="W2447" s="276"/>
      <c r="X2447" s="276">
        <f t="shared" ca="1" si="340"/>
        <v>0</v>
      </c>
      <c r="Y2447" s="276"/>
      <c r="Z2447" s="276"/>
      <c r="AB2447" s="278" t="str">
        <f t="shared" si="341"/>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39"/>
        <v/>
      </c>
      <c r="T2448" s="225" t="str">
        <f ca="1">IF(B2448="","",IF(ISERROR(MATCH($J2448,SorP!$B$1:$B$6230,0)),"",INDIRECT("'SorP'!$A$"&amp;MATCH($J2448,SorP!$B$1:$B$6230,0))))</f>
        <v/>
      </c>
      <c r="U2448" s="241"/>
      <c r="V2448" s="275" t="e">
        <f>IF(C2448="",NA(),MATCH($B2448&amp;$C2448,'Smelter Look-up'!$J:$J,0))</f>
        <v>#N/A</v>
      </c>
      <c r="W2448" s="276"/>
      <c r="X2448" s="276">
        <f t="shared" ca="1" si="340"/>
        <v>0</v>
      </c>
      <c r="Y2448" s="276"/>
      <c r="Z2448" s="276"/>
      <c r="AB2448" s="278" t="str">
        <f t="shared" si="341"/>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39"/>
        <v/>
      </c>
      <c r="T2449" s="225" t="str">
        <f ca="1">IF(B2449="","",IF(ISERROR(MATCH($J2449,SorP!$B$1:$B$6230,0)),"",INDIRECT("'SorP'!$A$"&amp;MATCH($J2449,SorP!$B$1:$B$6230,0))))</f>
        <v/>
      </c>
      <c r="U2449" s="241"/>
      <c r="V2449" s="275" t="e">
        <f>IF(C2449="",NA(),MATCH($B2449&amp;$C2449,'Smelter Look-up'!$J:$J,0))</f>
        <v>#N/A</v>
      </c>
      <c r="W2449" s="276"/>
      <c r="X2449" s="276">
        <f t="shared" ca="1" si="340"/>
        <v>0</v>
      </c>
      <c r="Y2449" s="276"/>
      <c r="Z2449" s="276"/>
      <c r="AB2449" s="278" t="str">
        <f t="shared" si="341"/>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39"/>
        <v/>
      </c>
      <c r="T2450" s="225" t="str">
        <f ca="1">IF(B2450="","",IF(ISERROR(MATCH($J2450,SorP!$B$1:$B$6230,0)),"",INDIRECT("'SorP'!$A$"&amp;MATCH($J2450,SorP!$B$1:$B$6230,0))))</f>
        <v/>
      </c>
      <c r="U2450" s="241"/>
      <c r="V2450" s="275" t="e">
        <f>IF(C2450="",NA(),MATCH($B2450&amp;$C2450,'Smelter Look-up'!$J:$J,0))</f>
        <v>#N/A</v>
      </c>
      <c r="W2450" s="276"/>
      <c r="X2450" s="276">
        <f t="shared" ca="1" si="340"/>
        <v>0</v>
      </c>
      <c r="Y2450" s="276"/>
      <c r="Z2450" s="276"/>
      <c r="AB2450" s="278" t="str">
        <f t="shared" si="341"/>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39"/>
        <v/>
      </c>
      <c r="T2451" s="225" t="str">
        <f ca="1">IF(B2451="","",IF(ISERROR(MATCH($J2451,SorP!$B$1:$B$6230,0)),"",INDIRECT("'SorP'!$A$"&amp;MATCH($J2451,SorP!$B$1:$B$6230,0))))</f>
        <v/>
      </c>
      <c r="U2451" s="241"/>
      <c r="V2451" s="275" t="e">
        <f>IF(C2451="",NA(),MATCH($B2451&amp;$C2451,'Smelter Look-up'!$J:$J,0))</f>
        <v>#N/A</v>
      </c>
      <c r="W2451" s="276"/>
      <c r="X2451" s="276">
        <f t="shared" ca="1" si="340"/>
        <v>0</v>
      </c>
      <c r="Y2451" s="276"/>
      <c r="Z2451" s="276"/>
      <c r="AB2451" s="278" t="str">
        <f t="shared" si="341"/>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39"/>
        <v/>
      </c>
      <c r="T2452" s="225" t="str">
        <f ca="1">IF(B2452="","",IF(ISERROR(MATCH($J2452,SorP!$B$1:$B$6230,0)),"",INDIRECT("'SorP'!$A$"&amp;MATCH($J2452,SorP!$B$1:$B$6230,0))))</f>
        <v/>
      </c>
      <c r="U2452" s="241"/>
      <c r="V2452" s="275" t="e">
        <f>IF(C2452="",NA(),MATCH($B2452&amp;$C2452,'Smelter Look-up'!$J:$J,0))</f>
        <v>#N/A</v>
      </c>
      <c r="W2452" s="276"/>
      <c r="X2452" s="276">
        <f t="shared" ca="1" si="340"/>
        <v>0</v>
      </c>
      <c r="Y2452" s="276"/>
      <c r="Z2452" s="276"/>
      <c r="AB2452" s="278" t="str">
        <f t="shared" si="341"/>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39"/>
        <v/>
      </c>
      <c r="T2453" s="225" t="str">
        <f ca="1">IF(B2453="","",IF(ISERROR(MATCH($J2453,SorP!$B$1:$B$6230,0)),"",INDIRECT("'SorP'!$A$"&amp;MATCH($J2453,SorP!$B$1:$B$6230,0))))</f>
        <v/>
      </c>
      <c r="U2453" s="241"/>
      <c r="V2453" s="275" t="e">
        <f>IF(C2453="",NA(),MATCH($B2453&amp;$C2453,'Smelter Look-up'!$J:$J,0))</f>
        <v>#N/A</v>
      </c>
      <c r="W2453" s="276"/>
      <c r="X2453" s="276">
        <f t="shared" ca="1" si="340"/>
        <v>0</v>
      </c>
      <c r="Y2453" s="276"/>
      <c r="Z2453" s="276"/>
      <c r="AB2453" s="278" t="str">
        <f t="shared" si="341"/>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39"/>
        <v/>
      </c>
      <c r="T2454" s="225" t="str">
        <f ca="1">IF(B2454="","",IF(ISERROR(MATCH($J2454,SorP!$B$1:$B$6230,0)),"",INDIRECT("'SorP'!$A$"&amp;MATCH($J2454,SorP!$B$1:$B$6230,0))))</f>
        <v/>
      </c>
      <c r="U2454" s="241"/>
      <c r="V2454" s="275" t="e">
        <f>IF(C2454="",NA(),MATCH($B2454&amp;$C2454,'Smelter Look-up'!$J:$J,0))</f>
        <v>#N/A</v>
      </c>
      <c r="W2454" s="276"/>
      <c r="X2454" s="276">
        <f t="shared" ca="1" si="340"/>
        <v>0</v>
      </c>
      <c r="Y2454" s="276"/>
      <c r="Z2454" s="276"/>
      <c r="AB2454" s="278" t="str">
        <f t="shared" si="341"/>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39"/>
        <v/>
      </c>
      <c r="T2455" s="225" t="str">
        <f ca="1">IF(B2455="","",IF(ISERROR(MATCH($J2455,SorP!$B$1:$B$6230,0)),"",INDIRECT("'SorP'!$A$"&amp;MATCH($J2455,SorP!$B$1:$B$6230,0))))</f>
        <v/>
      </c>
      <c r="U2455" s="241"/>
      <c r="V2455" s="275" t="e">
        <f>IF(C2455="",NA(),MATCH($B2455&amp;$C2455,'Smelter Look-up'!$J:$J,0))</f>
        <v>#N/A</v>
      </c>
      <c r="W2455" s="276"/>
      <c r="X2455" s="276">
        <f t="shared" ca="1" si="340"/>
        <v>0</v>
      </c>
      <c r="Y2455" s="276"/>
      <c r="Z2455" s="276"/>
      <c r="AB2455" s="278" t="str">
        <f t="shared" si="341"/>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39"/>
        <v/>
      </c>
      <c r="T2456" s="225" t="str">
        <f ca="1">IF(B2456="","",IF(ISERROR(MATCH($J2456,SorP!$B$1:$B$6230,0)),"",INDIRECT("'SorP'!$A$"&amp;MATCH($J2456,SorP!$B$1:$B$6230,0))))</f>
        <v/>
      </c>
      <c r="U2456" s="241"/>
      <c r="V2456" s="275" t="e">
        <f>IF(C2456="",NA(),MATCH($B2456&amp;$C2456,'Smelter Look-up'!$J:$J,0))</f>
        <v>#N/A</v>
      </c>
      <c r="W2456" s="276"/>
      <c r="X2456" s="276">
        <f t="shared" ca="1" si="340"/>
        <v>0</v>
      </c>
      <c r="Y2456" s="276"/>
      <c r="Z2456" s="276"/>
      <c r="AB2456" s="278" t="str">
        <f t="shared" si="341"/>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39"/>
        <v/>
      </c>
      <c r="T2457" s="225" t="str">
        <f ca="1">IF(B2457="","",IF(ISERROR(MATCH($J2457,SorP!$B$1:$B$6230,0)),"",INDIRECT("'SorP'!$A$"&amp;MATCH($J2457,SorP!$B$1:$B$6230,0))))</f>
        <v/>
      </c>
      <c r="U2457" s="241"/>
      <c r="V2457" s="275" t="e">
        <f>IF(C2457="",NA(),MATCH($B2457&amp;$C2457,'Smelter Look-up'!$J:$J,0))</f>
        <v>#N/A</v>
      </c>
      <c r="W2457" s="276"/>
      <c r="X2457" s="276">
        <f t="shared" ca="1" si="340"/>
        <v>0</v>
      </c>
      <c r="Y2457" s="276"/>
      <c r="Z2457" s="276"/>
      <c r="AB2457" s="278" t="str">
        <f t="shared" si="341"/>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39"/>
        <v/>
      </c>
      <c r="T2458" s="225" t="str">
        <f ca="1">IF(B2458="","",IF(ISERROR(MATCH($J2458,SorP!$B$1:$B$6230,0)),"",INDIRECT("'SorP'!$A$"&amp;MATCH($J2458,SorP!$B$1:$B$6230,0))))</f>
        <v/>
      </c>
      <c r="U2458" s="241"/>
      <c r="V2458" s="275" t="e">
        <f>IF(C2458="",NA(),MATCH($B2458&amp;$C2458,'Smelter Look-up'!$J:$J,0))</f>
        <v>#N/A</v>
      </c>
      <c r="W2458" s="276"/>
      <c r="X2458" s="276">
        <f t="shared" ca="1" si="340"/>
        <v>0</v>
      </c>
      <c r="Y2458" s="276"/>
      <c r="Z2458" s="276"/>
      <c r="AB2458" s="278" t="str">
        <f t="shared" si="341"/>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39"/>
        <v/>
      </c>
      <c r="T2459" s="225" t="str">
        <f ca="1">IF(B2459="","",IF(ISERROR(MATCH($J2459,SorP!$B$1:$B$6230,0)),"",INDIRECT("'SorP'!$A$"&amp;MATCH($J2459,SorP!$B$1:$B$6230,0))))</f>
        <v/>
      </c>
      <c r="U2459" s="241"/>
      <c r="V2459" s="275" t="e">
        <f>IF(C2459="",NA(),MATCH($B2459&amp;$C2459,'Smelter Look-up'!$J:$J,0))</f>
        <v>#N/A</v>
      </c>
      <c r="W2459" s="276"/>
      <c r="X2459" s="276">
        <f t="shared" ca="1" si="340"/>
        <v>0</v>
      </c>
      <c r="Y2459" s="276"/>
      <c r="Z2459" s="276"/>
      <c r="AB2459" s="278" t="str">
        <f t="shared" si="341"/>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2">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3">IF(AND(C2460="Smelter not listed",OR(LEN(D2460)=0,LEN(E2460)=0)),1,0)</f>
        <v>0</v>
      </c>
      <c r="Y2460" s="276"/>
      <c r="Z2460" s="276"/>
      <c r="AB2460" s="278" t="str">
        <f t="shared" ref="AB2460:AB2490" si="344">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2"/>
        <v/>
      </c>
      <c r="T2461" s="225" t="str">
        <f ca="1">IF(B2461="","",IF(ISERROR(MATCH($J2461,SorP!$B$1:$B$6230,0)),"",INDIRECT("'SorP'!$A$"&amp;MATCH($J2461,SorP!$B$1:$B$6230,0))))</f>
        <v/>
      </c>
      <c r="U2461" s="241"/>
      <c r="V2461" s="275" t="e">
        <f>IF(C2461="",NA(),MATCH($B2461&amp;$C2461,'Smelter Look-up'!$J:$J,0))</f>
        <v>#N/A</v>
      </c>
      <c r="W2461" s="276"/>
      <c r="X2461" s="276">
        <f t="shared" ca="1" si="343"/>
        <v>0</v>
      </c>
      <c r="Y2461" s="276"/>
      <c r="Z2461" s="276"/>
      <c r="AB2461" s="278" t="str">
        <f t="shared" si="344"/>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2"/>
        <v/>
      </c>
      <c r="T2462" s="225" t="str">
        <f ca="1">IF(B2462="","",IF(ISERROR(MATCH($J2462,SorP!$B$1:$B$6230,0)),"",INDIRECT("'SorP'!$A$"&amp;MATCH($J2462,SorP!$B$1:$B$6230,0))))</f>
        <v/>
      </c>
      <c r="U2462" s="241"/>
      <c r="V2462" s="275" t="e">
        <f>IF(C2462="",NA(),MATCH($B2462&amp;$C2462,'Smelter Look-up'!$J:$J,0))</f>
        <v>#N/A</v>
      </c>
      <c r="W2462" s="276"/>
      <c r="X2462" s="276">
        <f t="shared" ca="1" si="343"/>
        <v>0</v>
      </c>
      <c r="Y2462" s="276"/>
      <c r="Z2462" s="276"/>
      <c r="AB2462" s="278" t="str">
        <f t="shared" si="344"/>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2"/>
        <v/>
      </c>
      <c r="T2463" s="225" t="str">
        <f ca="1">IF(B2463="","",IF(ISERROR(MATCH($J2463,SorP!$B$1:$B$6230,0)),"",INDIRECT("'SorP'!$A$"&amp;MATCH($J2463,SorP!$B$1:$B$6230,0))))</f>
        <v/>
      </c>
      <c r="U2463" s="241"/>
      <c r="V2463" s="275" t="e">
        <f>IF(C2463="",NA(),MATCH($B2463&amp;$C2463,'Smelter Look-up'!$J:$J,0))</f>
        <v>#N/A</v>
      </c>
      <c r="W2463" s="276"/>
      <c r="X2463" s="276">
        <f t="shared" ca="1" si="343"/>
        <v>0</v>
      </c>
      <c r="Y2463" s="276"/>
      <c r="Z2463" s="276"/>
      <c r="AB2463" s="278" t="str">
        <f t="shared" si="344"/>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2"/>
        <v/>
      </c>
      <c r="T2464" s="225" t="str">
        <f ca="1">IF(B2464="","",IF(ISERROR(MATCH($J2464,SorP!$B$1:$B$6230,0)),"",INDIRECT("'SorP'!$A$"&amp;MATCH($J2464,SorP!$B$1:$B$6230,0))))</f>
        <v/>
      </c>
      <c r="U2464" s="241"/>
      <c r="V2464" s="275" t="e">
        <f>IF(C2464="",NA(),MATCH($B2464&amp;$C2464,'Smelter Look-up'!$J:$J,0))</f>
        <v>#N/A</v>
      </c>
      <c r="W2464" s="276"/>
      <c r="X2464" s="276">
        <f t="shared" ca="1" si="343"/>
        <v>0</v>
      </c>
      <c r="Y2464" s="276"/>
      <c r="Z2464" s="276"/>
      <c r="AB2464" s="278" t="str">
        <f t="shared" si="344"/>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2"/>
        <v/>
      </c>
      <c r="T2465" s="225" t="str">
        <f ca="1">IF(B2465="","",IF(ISERROR(MATCH($J2465,SorP!$B$1:$B$6230,0)),"",INDIRECT("'SorP'!$A$"&amp;MATCH($J2465,SorP!$B$1:$B$6230,0))))</f>
        <v/>
      </c>
      <c r="U2465" s="241"/>
      <c r="V2465" s="275" t="e">
        <f>IF(C2465="",NA(),MATCH($B2465&amp;$C2465,'Smelter Look-up'!$J:$J,0))</f>
        <v>#N/A</v>
      </c>
      <c r="W2465" s="276"/>
      <c r="X2465" s="276">
        <f t="shared" ca="1" si="343"/>
        <v>0</v>
      </c>
      <c r="Y2465" s="276"/>
      <c r="Z2465" s="276"/>
      <c r="AB2465" s="278" t="str">
        <f t="shared" si="344"/>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2"/>
        <v/>
      </c>
      <c r="T2466" s="225" t="str">
        <f ca="1">IF(B2466="","",IF(ISERROR(MATCH($J2466,SorP!$B$1:$B$6230,0)),"",INDIRECT("'SorP'!$A$"&amp;MATCH($J2466,SorP!$B$1:$B$6230,0))))</f>
        <v/>
      </c>
      <c r="U2466" s="241"/>
      <c r="V2466" s="275" t="e">
        <f>IF(C2466="",NA(),MATCH($B2466&amp;$C2466,'Smelter Look-up'!$J:$J,0))</f>
        <v>#N/A</v>
      </c>
      <c r="W2466" s="276"/>
      <c r="X2466" s="276">
        <f t="shared" ca="1" si="343"/>
        <v>0</v>
      </c>
      <c r="Y2466" s="276"/>
      <c r="Z2466" s="276"/>
      <c r="AB2466" s="278" t="str">
        <f t="shared" si="344"/>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2"/>
        <v/>
      </c>
      <c r="T2467" s="225" t="str">
        <f ca="1">IF(B2467="","",IF(ISERROR(MATCH($J2467,SorP!$B$1:$B$6230,0)),"",INDIRECT("'SorP'!$A$"&amp;MATCH($J2467,SorP!$B$1:$B$6230,0))))</f>
        <v/>
      </c>
      <c r="U2467" s="241"/>
      <c r="V2467" s="275" t="e">
        <f>IF(C2467="",NA(),MATCH($B2467&amp;$C2467,'Smelter Look-up'!$J:$J,0))</f>
        <v>#N/A</v>
      </c>
      <c r="W2467" s="276"/>
      <c r="X2467" s="276">
        <f t="shared" ca="1" si="343"/>
        <v>0</v>
      </c>
      <c r="Y2467" s="276"/>
      <c r="Z2467" s="276"/>
      <c r="AB2467" s="278" t="str">
        <f t="shared" si="344"/>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2"/>
        <v/>
      </c>
      <c r="T2468" s="225" t="str">
        <f ca="1">IF(B2468="","",IF(ISERROR(MATCH($J2468,SorP!$B$1:$B$6230,0)),"",INDIRECT("'SorP'!$A$"&amp;MATCH($J2468,SorP!$B$1:$B$6230,0))))</f>
        <v/>
      </c>
      <c r="U2468" s="241"/>
      <c r="V2468" s="275" t="e">
        <f>IF(C2468="",NA(),MATCH($B2468&amp;$C2468,'Smelter Look-up'!$J:$J,0))</f>
        <v>#N/A</v>
      </c>
      <c r="W2468" s="276"/>
      <c r="X2468" s="276">
        <f t="shared" ca="1" si="343"/>
        <v>0</v>
      </c>
      <c r="Y2468" s="276"/>
      <c r="Z2468" s="276"/>
      <c r="AB2468" s="278" t="str">
        <f t="shared" si="344"/>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2"/>
        <v/>
      </c>
      <c r="T2469" s="225" t="str">
        <f ca="1">IF(B2469="","",IF(ISERROR(MATCH($J2469,SorP!$B$1:$B$6230,0)),"",INDIRECT("'SorP'!$A$"&amp;MATCH($J2469,SorP!$B$1:$B$6230,0))))</f>
        <v/>
      </c>
      <c r="U2469" s="241"/>
      <c r="V2469" s="275" t="e">
        <f>IF(C2469="",NA(),MATCH($B2469&amp;$C2469,'Smelter Look-up'!$J:$J,0))</f>
        <v>#N/A</v>
      </c>
      <c r="W2469" s="276"/>
      <c r="X2469" s="276">
        <f t="shared" ca="1" si="343"/>
        <v>0</v>
      </c>
      <c r="Y2469" s="276"/>
      <c r="Z2469" s="276"/>
      <c r="AB2469" s="278" t="str">
        <f t="shared" si="344"/>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2"/>
        <v/>
      </c>
      <c r="T2470" s="225" t="str">
        <f ca="1">IF(B2470="","",IF(ISERROR(MATCH($J2470,SorP!$B$1:$B$6230,0)),"",INDIRECT("'SorP'!$A$"&amp;MATCH($J2470,SorP!$B$1:$B$6230,0))))</f>
        <v/>
      </c>
      <c r="U2470" s="241"/>
      <c r="V2470" s="275" t="e">
        <f>IF(C2470="",NA(),MATCH($B2470&amp;$C2470,'Smelter Look-up'!$J:$J,0))</f>
        <v>#N/A</v>
      </c>
      <c r="W2470" s="276"/>
      <c r="X2470" s="276">
        <f t="shared" ca="1" si="343"/>
        <v>0</v>
      </c>
      <c r="Y2470" s="276"/>
      <c r="Z2470" s="276"/>
      <c r="AB2470" s="278" t="str">
        <f t="shared" si="344"/>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2"/>
        <v/>
      </c>
      <c r="T2471" s="225" t="str">
        <f ca="1">IF(B2471="","",IF(ISERROR(MATCH($J2471,SorP!$B$1:$B$6230,0)),"",INDIRECT("'SorP'!$A$"&amp;MATCH($J2471,SorP!$B$1:$B$6230,0))))</f>
        <v/>
      </c>
      <c r="U2471" s="241"/>
      <c r="V2471" s="275" t="e">
        <f>IF(C2471="",NA(),MATCH($B2471&amp;$C2471,'Smelter Look-up'!$J:$J,0))</f>
        <v>#N/A</v>
      </c>
      <c r="W2471" s="276"/>
      <c r="X2471" s="276">
        <f t="shared" ca="1" si="343"/>
        <v>0</v>
      </c>
      <c r="Y2471" s="276"/>
      <c r="Z2471" s="276"/>
      <c r="AB2471" s="278" t="str">
        <f t="shared" si="344"/>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2"/>
        <v/>
      </c>
      <c r="T2472" s="225" t="str">
        <f ca="1">IF(B2472="","",IF(ISERROR(MATCH($J2472,SorP!$B$1:$B$6230,0)),"",INDIRECT("'SorP'!$A$"&amp;MATCH($J2472,SorP!$B$1:$B$6230,0))))</f>
        <v/>
      </c>
      <c r="U2472" s="241"/>
      <c r="V2472" s="275" t="e">
        <f>IF(C2472="",NA(),MATCH($B2472&amp;$C2472,'Smelter Look-up'!$J:$J,0))</f>
        <v>#N/A</v>
      </c>
      <c r="W2472" s="276"/>
      <c r="X2472" s="276">
        <f t="shared" ca="1" si="343"/>
        <v>0</v>
      </c>
      <c r="Y2472" s="276"/>
      <c r="Z2472" s="276"/>
      <c r="AB2472" s="278" t="str">
        <f t="shared" si="344"/>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2"/>
        <v/>
      </c>
      <c r="T2473" s="225" t="str">
        <f ca="1">IF(B2473="","",IF(ISERROR(MATCH($J2473,SorP!$B$1:$B$6230,0)),"",INDIRECT("'SorP'!$A$"&amp;MATCH($J2473,SorP!$B$1:$B$6230,0))))</f>
        <v/>
      </c>
      <c r="U2473" s="241"/>
      <c r="V2473" s="275" t="e">
        <f>IF(C2473="",NA(),MATCH($B2473&amp;$C2473,'Smelter Look-up'!$J:$J,0))</f>
        <v>#N/A</v>
      </c>
      <c r="W2473" s="276"/>
      <c r="X2473" s="276">
        <f t="shared" ca="1" si="343"/>
        <v>0</v>
      </c>
      <c r="Y2473" s="276"/>
      <c r="Z2473" s="276"/>
      <c r="AB2473" s="278" t="str">
        <f t="shared" si="344"/>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2"/>
        <v/>
      </c>
      <c r="T2474" s="225" t="str">
        <f ca="1">IF(B2474="","",IF(ISERROR(MATCH($J2474,SorP!$B$1:$B$6230,0)),"",INDIRECT("'SorP'!$A$"&amp;MATCH($J2474,SorP!$B$1:$B$6230,0))))</f>
        <v/>
      </c>
      <c r="U2474" s="241"/>
      <c r="V2474" s="275" t="e">
        <f>IF(C2474="",NA(),MATCH($B2474&amp;$C2474,'Smelter Look-up'!$J:$J,0))</f>
        <v>#N/A</v>
      </c>
      <c r="W2474" s="276"/>
      <c r="X2474" s="276">
        <f t="shared" ca="1" si="343"/>
        <v>0</v>
      </c>
      <c r="Y2474" s="276"/>
      <c r="Z2474" s="276"/>
      <c r="AB2474" s="278" t="str">
        <f t="shared" si="344"/>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2"/>
        <v/>
      </c>
      <c r="T2475" s="225" t="str">
        <f ca="1">IF(B2475="","",IF(ISERROR(MATCH($J2475,SorP!$B$1:$B$6230,0)),"",INDIRECT("'SorP'!$A$"&amp;MATCH($J2475,SorP!$B$1:$B$6230,0))))</f>
        <v/>
      </c>
      <c r="U2475" s="241"/>
      <c r="V2475" s="275" t="e">
        <f>IF(C2475="",NA(),MATCH($B2475&amp;$C2475,'Smelter Look-up'!$J:$J,0))</f>
        <v>#N/A</v>
      </c>
      <c r="W2475" s="276"/>
      <c r="X2475" s="276">
        <f t="shared" ca="1" si="343"/>
        <v>0</v>
      </c>
      <c r="Y2475" s="276"/>
      <c r="Z2475" s="276"/>
      <c r="AB2475" s="278" t="str">
        <f t="shared" si="344"/>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2"/>
        <v/>
      </c>
      <c r="T2476" s="225" t="str">
        <f ca="1">IF(B2476="","",IF(ISERROR(MATCH($J2476,SorP!$B$1:$B$6230,0)),"",INDIRECT("'SorP'!$A$"&amp;MATCH($J2476,SorP!$B$1:$B$6230,0))))</f>
        <v/>
      </c>
      <c r="U2476" s="241"/>
      <c r="V2476" s="275" t="e">
        <f>IF(C2476="",NA(),MATCH($B2476&amp;$C2476,'Smelter Look-up'!$J:$J,0))</f>
        <v>#N/A</v>
      </c>
      <c r="W2476" s="276"/>
      <c r="X2476" s="276">
        <f t="shared" ca="1" si="343"/>
        <v>0</v>
      </c>
      <c r="Y2476" s="276"/>
      <c r="Z2476" s="276"/>
      <c r="AB2476" s="278" t="str">
        <f t="shared" si="344"/>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2"/>
        <v/>
      </c>
      <c r="T2477" s="225" t="str">
        <f ca="1">IF(B2477="","",IF(ISERROR(MATCH($J2477,SorP!$B$1:$B$6230,0)),"",INDIRECT("'SorP'!$A$"&amp;MATCH($J2477,SorP!$B$1:$B$6230,0))))</f>
        <v/>
      </c>
      <c r="U2477" s="241"/>
      <c r="V2477" s="275" t="e">
        <f>IF(C2477="",NA(),MATCH($B2477&amp;$C2477,'Smelter Look-up'!$J:$J,0))</f>
        <v>#N/A</v>
      </c>
      <c r="W2477" s="276"/>
      <c r="X2477" s="276">
        <f t="shared" ca="1" si="343"/>
        <v>0</v>
      </c>
      <c r="Y2477" s="276"/>
      <c r="Z2477" s="276"/>
      <c r="AB2477" s="278" t="str">
        <f t="shared" si="344"/>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2"/>
        <v/>
      </c>
      <c r="T2478" s="225" t="str">
        <f ca="1">IF(B2478="","",IF(ISERROR(MATCH($J2478,SorP!$B$1:$B$6230,0)),"",INDIRECT("'SorP'!$A$"&amp;MATCH($J2478,SorP!$B$1:$B$6230,0))))</f>
        <v/>
      </c>
      <c r="U2478" s="241"/>
      <c r="V2478" s="275" t="e">
        <f>IF(C2478="",NA(),MATCH($B2478&amp;$C2478,'Smelter Look-up'!$J:$J,0))</f>
        <v>#N/A</v>
      </c>
      <c r="W2478" s="276"/>
      <c r="X2478" s="276">
        <f t="shared" ca="1" si="343"/>
        <v>0</v>
      </c>
      <c r="Y2478" s="276"/>
      <c r="Z2478" s="276"/>
      <c r="AB2478" s="278" t="str">
        <f t="shared" si="344"/>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2"/>
        <v/>
      </c>
      <c r="T2479" s="225" t="str">
        <f ca="1">IF(B2479="","",IF(ISERROR(MATCH($J2479,SorP!$B$1:$B$6230,0)),"",INDIRECT("'SorP'!$A$"&amp;MATCH($J2479,SorP!$B$1:$B$6230,0))))</f>
        <v/>
      </c>
      <c r="U2479" s="241"/>
      <c r="V2479" s="275" t="e">
        <f>IF(C2479="",NA(),MATCH($B2479&amp;$C2479,'Smelter Look-up'!$J:$J,0))</f>
        <v>#N/A</v>
      </c>
      <c r="W2479" s="276"/>
      <c r="X2479" s="276">
        <f t="shared" ca="1" si="343"/>
        <v>0</v>
      </c>
      <c r="Y2479" s="276"/>
      <c r="Z2479" s="276"/>
      <c r="AB2479" s="278" t="str">
        <f t="shared" si="344"/>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2"/>
        <v/>
      </c>
      <c r="T2480" s="225" t="str">
        <f ca="1">IF(B2480="","",IF(ISERROR(MATCH($J2480,SorP!$B$1:$B$6230,0)),"",INDIRECT("'SorP'!$A$"&amp;MATCH($J2480,SorP!$B$1:$B$6230,0))))</f>
        <v/>
      </c>
      <c r="U2480" s="241"/>
      <c r="V2480" s="275" t="e">
        <f>IF(C2480="",NA(),MATCH($B2480&amp;$C2480,'Smelter Look-up'!$J:$J,0))</f>
        <v>#N/A</v>
      </c>
      <c r="W2480" s="276"/>
      <c r="X2480" s="276">
        <f t="shared" ca="1" si="343"/>
        <v>0</v>
      </c>
      <c r="Y2480" s="276"/>
      <c r="Z2480" s="276"/>
      <c r="AB2480" s="278" t="str">
        <f t="shared" si="344"/>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2"/>
        <v/>
      </c>
      <c r="T2481" s="225" t="str">
        <f ca="1">IF(B2481="","",IF(ISERROR(MATCH($J2481,SorP!$B$1:$B$6230,0)),"",INDIRECT("'SorP'!$A$"&amp;MATCH($J2481,SorP!$B$1:$B$6230,0))))</f>
        <v/>
      </c>
      <c r="U2481" s="241"/>
      <c r="V2481" s="275" t="e">
        <f>IF(C2481="",NA(),MATCH($B2481&amp;$C2481,'Smelter Look-up'!$J:$J,0))</f>
        <v>#N/A</v>
      </c>
      <c r="W2481" s="276"/>
      <c r="X2481" s="276">
        <f t="shared" ca="1" si="343"/>
        <v>0</v>
      </c>
      <c r="Y2481" s="276"/>
      <c r="Z2481" s="276"/>
      <c r="AB2481" s="278" t="str">
        <f t="shared" si="344"/>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2"/>
        <v/>
      </c>
      <c r="T2482" s="225" t="str">
        <f ca="1">IF(B2482="","",IF(ISERROR(MATCH($J2482,SorP!$B$1:$B$6230,0)),"",INDIRECT("'SorP'!$A$"&amp;MATCH($J2482,SorP!$B$1:$B$6230,0))))</f>
        <v/>
      </c>
      <c r="U2482" s="241"/>
      <c r="V2482" s="275" t="e">
        <f>IF(C2482="",NA(),MATCH($B2482&amp;$C2482,'Smelter Look-up'!$J:$J,0))</f>
        <v>#N/A</v>
      </c>
      <c r="W2482" s="276"/>
      <c r="X2482" s="276">
        <f t="shared" ca="1" si="343"/>
        <v>0</v>
      </c>
      <c r="Y2482" s="276"/>
      <c r="Z2482" s="276"/>
      <c r="AB2482" s="278" t="str">
        <f t="shared" si="344"/>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2"/>
        <v/>
      </c>
      <c r="T2483" s="225" t="str">
        <f ca="1">IF(B2483="","",IF(ISERROR(MATCH($J2483,SorP!$B$1:$B$6230,0)),"",INDIRECT("'SorP'!$A$"&amp;MATCH($J2483,SorP!$B$1:$B$6230,0))))</f>
        <v/>
      </c>
      <c r="U2483" s="241"/>
      <c r="V2483" s="275" t="e">
        <f>IF(C2483="",NA(),MATCH($B2483&amp;$C2483,'Smelter Look-up'!$J:$J,0))</f>
        <v>#N/A</v>
      </c>
      <c r="W2483" s="276"/>
      <c r="X2483" s="276">
        <f t="shared" ca="1" si="343"/>
        <v>0</v>
      </c>
      <c r="Y2483" s="276"/>
      <c r="Z2483" s="276"/>
      <c r="AB2483" s="278" t="str">
        <f t="shared" si="344"/>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2"/>
        <v/>
      </c>
      <c r="T2484" s="225" t="str">
        <f ca="1">IF(B2484="","",IF(ISERROR(MATCH($J2484,SorP!$B$1:$B$6230,0)),"",INDIRECT("'SorP'!$A$"&amp;MATCH($J2484,SorP!$B$1:$B$6230,0))))</f>
        <v/>
      </c>
      <c r="U2484" s="241"/>
      <c r="V2484" s="275" t="e">
        <f>IF(C2484="",NA(),MATCH($B2484&amp;$C2484,'Smelter Look-up'!$J:$J,0))</f>
        <v>#N/A</v>
      </c>
      <c r="W2484" s="276"/>
      <c r="X2484" s="276">
        <f t="shared" ca="1" si="343"/>
        <v>0</v>
      </c>
      <c r="Y2484" s="276"/>
      <c r="Z2484" s="276"/>
      <c r="AB2484" s="278" t="str">
        <f t="shared" si="344"/>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2"/>
        <v/>
      </c>
      <c r="T2485" s="225" t="str">
        <f ca="1">IF(B2485="","",IF(ISERROR(MATCH($J2485,SorP!$B$1:$B$6230,0)),"",INDIRECT("'SorP'!$A$"&amp;MATCH($J2485,SorP!$B$1:$B$6230,0))))</f>
        <v/>
      </c>
      <c r="U2485" s="241"/>
      <c r="V2485" s="275" t="e">
        <f>IF(C2485="",NA(),MATCH($B2485&amp;$C2485,'Smelter Look-up'!$J:$J,0))</f>
        <v>#N/A</v>
      </c>
      <c r="W2485" s="276"/>
      <c r="X2485" s="276">
        <f t="shared" ca="1" si="343"/>
        <v>0</v>
      </c>
      <c r="Y2485" s="276"/>
      <c r="Z2485" s="276"/>
      <c r="AB2485" s="278" t="str">
        <f t="shared" si="344"/>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2"/>
        <v/>
      </c>
      <c r="T2486" s="225" t="str">
        <f ca="1">IF(B2486="","",IF(ISERROR(MATCH($J2486,SorP!$B$1:$B$6230,0)),"",INDIRECT("'SorP'!$A$"&amp;MATCH($J2486,SorP!$B$1:$B$6230,0))))</f>
        <v/>
      </c>
      <c r="U2486" s="241"/>
      <c r="V2486" s="275" t="e">
        <f>IF(C2486="",NA(),MATCH($B2486&amp;$C2486,'Smelter Look-up'!$J:$J,0))</f>
        <v>#N/A</v>
      </c>
      <c r="W2486" s="276"/>
      <c r="X2486" s="276">
        <f t="shared" ca="1" si="343"/>
        <v>0</v>
      </c>
      <c r="Y2486" s="276"/>
      <c r="Z2486" s="276"/>
      <c r="AB2486" s="278" t="str">
        <f t="shared" si="344"/>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2"/>
        <v/>
      </c>
      <c r="T2487" s="225" t="str">
        <f ca="1">IF(B2487="","",IF(ISERROR(MATCH($J2487,SorP!$B$1:$B$6230,0)),"",INDIRECT("'SorP'!$A$"&amp;MATCH($J2487,SorP!$B$1:$B$6230,0))))</f>
        <v/>
      </c>
      <c r="U2487" s="241"/>
      <c r="V2487" s="275" t="e">
        <f>IF(C2487="",NA(),MATCH($B2487&amp;$C2487,'Smelter Look-up'!$J:$J,0))</f>
        <v>#N/A</v>
      </c>
      <c r="W2487" s="276"/>
      <c r="X2487" s="276">
        <f t="shared" ca="1" si="343"/>
        <v>0</v>
      </c>
      <c r="Y2487" s="276"/>
      <c r="Z2487" s="276"/>
      <c r="AB2487" s="278" t="str">
        <f t="shared" si="344"/>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2"/>
        <v/>
      </c>
      <c r="T2488" s="225" t="str">
        <f ca="1">IF(B2488="","",IF(ISERROR(MATCH($J2488,SorP!$B$1:$B$6230,0)),"",INDIRECT("'SorP'!$A$"&amp;MATCH($J2488,SorP!$B$1:$B$6230,0))))</f>
        <v/>
      </c>
      <c r="U2488" s="241"/>
      <c r="V2488" s="275" t="e">
        <f>IF(C2488="",NA(),MATCH($B2488&amp;$C2488,'Smelter Look-up'!$J:$J,0))</f>
        <v>#N/A</v>
      </c>
      <c r="W2488" s="276"/>
      <c r="X2488" s="276">
        <f t="shared" ca="1" si="343"/>
        <v>0</v>
      </c>
      <c r="Y2488" s="276"/>
      <c r="Z2488" s="276"/>
      <c r="AB2488" s="278" t="str">
        <f t="shared" si="344"/>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2"/>
        <v/>
      </c>
      <c r="T2489" s="225" t="str">
        <f ca="1">IF(B2489="","",IF(ISERROR(MATCH($J2489,SorP!$B$1:$B$6230,0)),"",INDIRECT("'SorP'!$A$"&amp;MATCH($J2489,SorP!$B$1:$B$6230,0))))</f>
        <v/>
      </c>
      <c r="U2489" s="241"/>
      <c r="V2489" s="275" t="e">
        <f>IF(C2489="",NA(),MATCH($B2489&amp;$C2489,'Smelter Look-up'!$J:$J,0))</f>
        <v>#N/A</v>
      </c>
      <c r="W2489" s="276"/>
      <c r="X2489" s="276">
        <f t="shared" ca="1" si="343"/>
        <v>0</v>
      </c>
      <c r="Y2489" s="276"/>
      <c r="Z2489" s="276"/>
      <c r="AB2489" s="278" t="str">
        <f t="shared" si="344"/>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2"/>
        <v/>
      </c>
      <c r="T2490" s="225" t="str">
        <f ca="1">IF(B2490="","",IF(ISERROR(MATCH($J2490,SorP!$B$1:$B$6230,0)),"",INDIRECT("'SorP'!$A$"&amp;MATCH($J2490,SorP!$B$1:$B$6230,0))))</f>
        <v/>
      </c>
      <c r="U2490" s="241"/>
      <c r="V2490" s="275" t="e">
        <f>IF(C2490="",NA(),MATCH($B2490&amp;$C2490,'Smelter Look-up'!$J:$J,0))</f>
        <v>#N/A</v>
      </c>
      <c r="W2490" s="276"/>
      <c r="X2490" s="276">
        <f t="shared" ca="1" si="343"/>
        <v>0</v>
      </c>
      <c r="Y2490" s="276"/>
      <c r="Z2490" s="276"/>
      <c r="AB2490" s="278" t="str">
        <f t="shared" si="344"/>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45">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3"/>
        <v>0</v>
      </c>
      <c r="Y2491" s="276"/>
      <c r="Z2491" s="276"/>
      <c r="AB2491" s="278" t="str">
        <f t="shared" ref="AB2491" si="346">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3"/>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47">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48">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48"/>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48"/>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48"/>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48"/>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48"/>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48"/>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48"/>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48"/>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48"/>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48"/>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48"/>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3" t="str">
        <f ca="1">OFFSET(L!$C$1,MATCH("Checker"&amp;ADDRESS(ROW(),COLUMN(),4),L!$A:$A,0)-1,SL,,)</f>
        <v>To ensure all required fields have been populated before submitting to your customers review form for any line items highlighted in red</v>
      </c>
      <c r="B1" s="443"/>
      <c r="C1" s="443"/>
      <c r="D1" s="146" t="str">
        <f ca="1">OFFSET(L!$C$1,MATCH("Checker"&amp;ADDRESS(ROW(),COLUMN(),4),L!$A:$A,0)-1,SL,,)</f>
        <v>Required fields remaining to be completed</v>
      </c>
      <c r="E1" s="84" t="s">
        <v>827</v>
      </c>
    </row>
    <row r="2" spans="1:10" ht="15">
      <c r="A2" s="77" t="s">
        <v>921</v>
      </c>
      <c r="B2" s="78" t="str">
        <f>IF(F65=1,"Click here to return to Smelter List","")</f>
        <v/>
      </c>
      <c r="C2" s="150" t="str">
        <f>IF(F65=1,"Click here to return to Product List","")</f>
        <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Nuvotronics, Inc.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Bob Roybark</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broybark@nuvotronics.com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800-341-2333</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Kate DeGastyne</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kdegastyne@nuvotronics.com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44159</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 xml:space="preserve">Tantalum  </v>
      </c>
      <c r="B14" s="102" t="str">
        <f>Declaration!D26</f>
        <v>No</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 xml:space="preserve">Tantalum  </v>
      </c>
      <c r="B19" s="102">
        <f>IF($B$14="Yes",Declaration!D32,0)</f>
        <v>0</v>
      </c>
      <c r="C19" s="102" t="str">
        <f ca="1">IF(H19=1,J19,I19)</f>
        <v>Complete</v>
      </c>
      <c r="D19" s="110" t="str">
        <f>IF(H19=1,"Click here to answer question 2 for Tantalum","")</f>
        <v/>
      </c>
      <c r="E19" s="84" t="s">
        <v>828</v>
      </c>
      <c r="F19" s="107">
        <f>IF(B$14="No",0,1)</f>
        <v>0</v>
      </c>
      <c r="G19" s="81">
        <f>IF(B19=0,1,0)</f>
        <v>1</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 xml:space="preserve">Tantalum  </v>
      </c>
      <c r="B24" s="102">
        <f>IF(AND($B$14="Yes",$B$19="Yes"),Declaration!D38,0)</f>
        <v>0</v>
      </c>
      <c r="C24" s="102" t="str">
        <f ca="1">IF(H24=1,J24,I24)</f>
        <v>Complete</v>
      </c>
      <c r="D24" s="110" t="str">
        <f>IF(H24=1,"Click here to answer question 3 for Tantalum","")</f>
        <v/>
      </c>
      <c r="E24" s="84" t="s">
        <v>828</v>
      </c>
      <c r="F24" s="107">
        <f>IF(OR(B14="No",B19="No"),0,1)</f>
        <v>0</v>
      </c>
      <c r="G24" s="81">
        <f t="shared" ref="G24" si="6">IF(B24=0,1,0)</f>
        <v>1</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 xml:space="preserve">Tantalum  </v>
      </c>
      <c r="B29" s="102">
        <f>IF(AND($B$14="Yes",$B$19="Yes"),Declaration!D44,0)</f>
        <v>0</v>
      </c>
      <c r="C29" s="102" t="str">
        <f ca="1">IF(H29=1,J29,I29)</f>
        <v>Complete</v>
      </c>
      <c r="D29" s="330" t="str">
        <f>IF(H29=1,"Click here to answer question 4 for Tantalum","")</f>
        <v/>
      </c>
      <c r="E29" s="84"/>
      <c r="F29" s="107">
        <f>F24</f>
        <v>0</v>
      </c>
      <c r="G29" s="81">
        <f t="shared" ref="G29" si="8">IF(B29=0,1,0)</f>
        <v>1</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51">
      <c r="A34" s="103" t="str">
        <f ca="1">Declaration!B50</f>
        <v xml:space="preserve">Tantalum  </v>
      </c>
      <c r="B34" s="102">
        <f>IF(AND($B$14="Yes",$B$19="Yes"),Declaration!D50,0)</f>
        <v>0</v>
      </c>
      <c r="C34" s="102" t="str">
        <f ca="1">IF(H34=1,J34,I34)</f>
        <v>Complete</v>
      </c>
      <c r="D34" s="330" t="str">
        <f>IF(H34=1,"Click here to answer question 5 for Tantalum","")</f>
        <v/>
      </c>
      <c r="E34" s="84" t="s">
        <v>1330</v>
      </c>
      <c r="F34" s="107">
        <f>F24</f>
        <v>0</v>
      </c>
      <c r="G34" s="81">
        <f>IF(B34=0,1,0)</f>
        <v>1</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51">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 xml:space="preserve">Tantalum  </v>
      </c>
      <c r="B39" s="299">
        <f>IF(AND($B$14="Yes",$B$19="Yes"),Declaration!D56,0)</f>
        <v>0</v>
      </c>
      <c r="C39" s="102" t="str">
        <f ca="1">IF(H39=1,J39,I39)</f>
        <v>Complete</v>
      </c>
      <c r="D39" s="331" t="str">
        <f>IF(H39=1,"Click here to answer question 6 for Tantalum","")</f>
        <v/>
      </c>
      <c r="E39" s="84" t="s">
        <v>827</v>
      </c>
      <c r="F39" s="107">
        <f>F24</f>
        <v>0</v>
      </c>
      <c r="G39" s="81">
        <f>IF(B39=0,1,0)</f>
        <v>1</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 xml:space="preserve">Tantalum  </v>
      </c>
      <c r="B44" s="102">
        <f>IF(AND($B$14="Yes",$B$19="Yes"),Declaration!D62,0)</f>
        <v>0</v>
      </c>
      <c r="C44" s="102" t="str">
        <f ca="1">IF(H44=1,J44,I44)</f>
        <v>Complete</v>
      </c>
      <c r="D44" s="330" t="str">
        <f>IF(H44=1,"Click here to answer question 7 for Tantalum","")</f>
        <v/>
      </c>
      <c r="E44" s="84" t="s">
        <v>1326</v>
      </c>
      <c r="F44" s="107">
        <f>F24</f>
        <v>0</v>
      </c>
      <c r="G44" s="81">
        <f>IF(B44=0,1,0)</f>
        <v>1</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 xml:space="preserve">Tantalum  </v>
      </c>
      <c r="B49" s="102">
        <f>IF(AND($B$14="Yes",$B$19="Yes"),Declaration!D68,0)</f>
        <v>0</v>
      </c>
      <c r="C49" s="102" t="str">
        <f ca="1">IF(H49=1,J49,I49)</f>
        <v>Complete</v>
      </c>
      <c r="D49" s="331" t="str">
        <f>IF(H49=1,"Click here to answer question 8 for Tantalum","")</f>
        <v/>
      </c>
      <c r="E49" s="84" t="s">
        <v>828</v>
      </c>
      <c r="F49" s="107">
        <f>F24</f>
        <v>0</v>
      </c>
      <c r="G49" s="81">
        <f>IF(B49=0,1,0)</f>
        <v>1</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No</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65"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63.75">
      <c r="A57" s="102" t="str">
        <f ca="1">Declaration!B79</f>
        <v>C. Do you require your direct suppliers to source the 3TG from smelters whose due diligence practices have been validated by an independent third party audit program? (*)</v>
      </c>
      <c r="B57" s="102" t="str">
        <f>Declaration!D79</f>
        <v>No</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IF(H65=0,"","Click here to provide smelter information")</f>
        <v/>
      </c>
      <c r="E65" s="84" t="s">
        <v>1330</v>
      </c>
      <c r="F65" s="107">
        <f>F24</f>
        <v>0</v>
      </c>
      <c r="G65" s="81">
        <f>IF(AND(COUNTIF(SmelterIdetifiedForMetal,"Tantalum")&gt;0,COUNTIF('Smelter List'!AB$5:AB$2504,"Tantalum?*")&gt;0),0,1)</f>
        <v>1</v>
      </c>
      <c r="H65" s="82">
        <f t="shared"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IF(H66=0,"","Click here to provide smelter information")</f>
        <v/>
      </c>
      <c r="E66" s="84" t="s">
        <v>828</v>
      </c>
      <c r="F66" s="107">
        <f>F25</f>
        <v>1</v>
      </c>
      <c r="G66" s="81">
        <f>IF(AND(COUNTIF(SmelterIdetifiedForMetal,"Tin")&gt;0,COUNTIF('Smelter List'!AB$5:AB$2504,"Tin?*")&gt;0),0,1)</f>
        <v>0</v>
      </c>
      <c r="H66" s="82">
        <f t="shared"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IF(H67=0,"","Click here to provide smelter information")</f>
        <v/>
      </c>
      <c r="E67" s="84" t="s">
        <v>828</v>
      </c>
      <c r="F67" s="107">
        <f>F26</f>
        <v>1</v>
      </c>
      <c r="G67" s="81">
        <f>IF(AND(COUNTIF(SmelterIdetifiedForMetal,"Gold")&gt;0,COUNTIF('Smelter List'!AB$5:AB$2504,"Gold?*")&gt;0),0,1)</f>
        <v>0</v>
      </c>
      <c r="H67" s="82">
        <f t="shared"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IF(H68=0,"","Click here to provide smelter information")</f>
        <v/>
      </c>
      <c r="E68" s="84" t="s">
        <v>828</v>
      </c>
      <c r="F68" s="107">
        <f>F27</f>
        <v>0</v>
      </c>
      <c r="G68" s="81">
        <f>IF(AND(COUNTIF(SmelterIdetifiedForMetal,"Tungsten")&gt;0,COUNTIF('Smelter List'!AB$5:AB$2504,"Tungsten?*")&gt;0),0,1)</f>
        <v>1</v>
      </c>
      <c r="H68" s="82">
        <f t="shared"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5" t="str">
        <f ca="1">OFFSET(L!$C$1,MATCH("Product List"&amp;ADDRESS(ROW(),COLUMN(),4),L!$A:$A,0)-1,SL,,)</f>
        <v>Completion required only if reporting level "Product (or List of Products)" selected on the 'Declaration' worksheet.</v>
      </c>
      <c r="B1" s="446"/>
      <c r="C1" s="446"/>
      <c r="D1" s="446"/>
      <c r="E1" s="145"/>
    </row>
    <row r="2" spans="1:6">
      <c r="A2" s="29"/>
      <c r="B2" s="147"/>
      <c r="C2" s="147"/>
      <c r="D2"/>
      <c r="E2" s="30"/>
    </row>
    <row r="3" spans="1:6">
      <c r="A3" s="29"/>
      <c r="B3" s="147"/>
      <c r="C3" s="147"/>
      <c r="D3" s="147"/>
      <c r="E3" s="30"/>
    </row>
    <row r="4" spans="1:6" ht="15.75" customHeight="1">
      <c r="A4" s="29"/>
      <c r="B4" s="444" t="s">
        <v>921</v>
      </c>
      <c r="C4" s="444"/>
      <c r="D4" s="444"/>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7" t="str">
        <f ca="1">OFFSET(L!$C$1,MATCH("General"&amp;"Cpy",L!$A:$A,0)-1,SL,,)</f>
        <v>© 2020 Responsible Minerals Initiative. All rights reserved.</v>
      </c>
      <c r="C1001" s="447"/>
      <c r="D1001" s="447"/>
      <c r="E1001" s="31"/>
    </row>
    <row r="1002" spans="1:6" ht="13.5"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48"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8"/>
      <c r="C1" s="448"/>
      <c r="D1" s="448"/>
      <c r="E1" s="448"/>
      <c r="F1" s="448"/>
      <c r="G1" s="448"/>
    </row>
    <row r="2" spans="1:16">
      <c r="A2" s="449"/>
      <c r="B2" s="449"/>
      <c r="C2" s="449"/>
      <c r="D2" s="449"/>
      <c r="E2" s="449"/>
      <c r="F2" s="449"/>
      <c r="G2" s="449"/>
      <c r="H2" s="449"/>
      <c r="I2" s="449"/>
    </row>
    <row r="3" spans="1:16">
      <c r="A3" s="449"/>
      <c r="B3" s="449"/>
      <c r="C3" s="449"/>
      <c r="D3" s="449"/>
      <c r="E3" s="449"/>
      <c r="F3" s="449"/>
      <c r="G3" s="449"/>
      <c r="H3" s="449"/>
      <c r="I3" s="449"/>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5"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5" t="s">
        <v>14581</v>
      </c>
      <c r="G3" s="293" t="s">
        <v>1064</v>
      </c>
      <c r="H3" s="293" t="s">
        <v>877</v>
      </c>
      <c r="I3" s="293" t="s">
        <v>1065</v>
      </c>
      <c r="J3" s="293" t="s">
        <v>1066</v>
      </c>
      <c r="K3" s="287" t="s">
        <v>408</v>
      </c>
      <c r="L3" s="300" t="s">
        <v>1197</v>
      </c>
      <c r="M3" s="293" t="s">
        <v>15081</v>
      </c>
    </row>
    <row r="4" spans="1:13" ht="399">
      <c r="A4" s="293" t="str">
        <f t="shared" ref="A4:A27" si="1">B4&amp;C4</f>
        <v>InstructionsA3</v>
      </c>
      <c r="B4" s="293" t="s">
        <v>542</v>
      </c>
      <c r="C4" s="293" t="s">
        <v>649</v>
      </c>
      <c r="D4" s="293" t="s">
        <v>13618</v>
      </c>
      <c r="E4" s="328" t="s">
        <v>14483</v>
      </c>
      <c r="F4" s="345"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5"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5"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5"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5"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6"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5"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5"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5" t="s">
        <v>14589</v>
      </c>
      <c r="G12" s="293" t="s">
        <v>356</v>
      </c>
      <c r="H12" s="293" t="s">
        <v>436</v>
      </c>
      <c r="I12" s="293" t="s">
        <v>288</v>
      </c>
      <c r="J12" s="293" t="s">
        <v>1355</v>
      </c>
      <c r="K12" s="252" t="s">
        <v>126</v>
      </c>
      <c r="L12" s="300" t="s">
        <v>8</v>
      </c>
      <c r="M12" s="293" t="s">
        <v>15089</v>
      </c>
    </row>
    <row r="13" spans="1:13" ht="57">
      <c r="A13" s="293" t="str">
        <f t="shared" si="1"/>
        <v>InstructionsA13</v>
      </c>
      <c r="B13" s="293" t="s">
        <v>542</v>
      </c>
      <c r="C13" s="293" t="s">
        <v>1204</v>
      </c>
      <c r="D13" s="293" t="s">
        <v>421</v>
      </c>
      <c r="E13" s="257" t="s">
        <v>13638</v>
      </c>
      <c r="F13" s="345"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5" t="s">
        <v>14591</v>
      </c>
      <c r="G14" s="293" t="s">
        <v>358</v>
      </c>
      <c r="H14" s="293" t="s">
        <v>438</v>
      </c>
      <c r="I14" s="293" t="s">
        <v>290</v>
      </c>
      <c r="J14" s="293" t="s">
        <v>1385</v>
      </c>
      <c r="K14" s="252" t="s">
        <v>124</v>
      </c>
      <c r="L14" s="300" t="s">
        <v>10</v>
      </c>
      <c r="M14" s="293" t="s">
        <v>15091</v>
      </c>
    </row>
    <row r="15" spans="1:13" ht="42.75">
      <c r="A15" s="293" t="str">
        <f t="shared" si="1"/>
        <v>InstructionsA15</v>
      </c>
      <c r="B15" s="293" t="s">
        <v>542</v>
      </c>
      <c r="C15" s="293" t="s">
        <v>424</v>
      </c>
      <c r="D15" s="293" t="s">
        <v>423</v>
      </c>
      <c r="E15" s="257" t="s">
        <v>13640</v>
      </c>
      <c r="F15" s="345"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5" t="s">
        <v>14593</v>
      </c>
      <c r="G16" s="293" t="s">
        <v>360</v>
      </c>
      <c r="H16" s="293" t="s">
        <v>440</v>
      </c>
      <c r="I16" s="293" t="s">
        <v>292</v>
      </c>
      <c r="J16" s="293" t="s">
        <v>1358</v>
      </c>
      <c r="K16" s="287" t="s">
        <v>412</v>
      </c>
      <c r="L16" s="300" t="s">
        <v>12</v>
      </c>
      <c r="M16" s="293" t="s">
        <v>15093</v>
      </c>
    </row>
    <row r="17" spans="1:13" ht="42.75">
      <c r="A17" s="293" t="str">
        <f t="shared" si="1"/>
        <v>InstructionsA17</v>
      </c>
      <c r="B17" s="293" t="s">
        <v>542</v>
      </c>
      <c r="C17" s="293" t="s">
        <v>1207</v>
      </c>
      <c r="D17" s="293" t="s">
        <v>425</v>
      </c>
      <c r="E17" s="257" t="s">
        <v>13641</v>
      </c>
      <c r="F17" s="345"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5"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5"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5"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5"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5"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6" t="s">
        <v>14599</v>
      </c>
      <c r="G23" s="295" t="s">
        <v>14783</v>
      </c>
      <c r="H23" s="295" t="s">
        <v>14857</v>
      </c>
      <c r="I23" s="295" t="s">
        <v>14914</v>
      </c>
      <c r="J23" s="295" t="s">
        <v>15310</v>
      </c>
      <c r="K23" s="295" t="s">
        <v>14973</v>
      </c>
      <c r="L23" s="295" t="s">
        <v>15033</v>
      </c>
      <c r="M23" s="295" t="s">
        <v>15100</v>
      </c>
    </row>
    <row r="24" spans="1:13" ht="127.5">
      <c r="A24" s="293" t="str">
        <f t="shared" si="1"/>
        <v>InstructionsA25</v>
      </c>
      <c r="B24" s="293" t="s">
        <v>542</v>
      </c>
      <c r="C24" s="293" t="s">
        <v>1214</v>
      </c>
      <c r="D24" s="295" t="s">
        <v>15313</v>
      </c>
      <c r="E24" s="295" t="s">
        <v>14491</v>
      </c>
      <c r="F24" s="346"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0"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5"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0"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6"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6"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6"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4"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4" t="s">
        <v>14607</v>
      </c>
      <c r="G32" s="306" t="s">
        <v>14790</v>
      </c>
      <c r="H32" s="302" t="s">
        <v>14367</v>
      </c>
      <c r="I32" s="290" t="s">
        <v>14368</v>
      </c>
      <c r="J32" s="290" t="s">
        <v>14369</v>
      </c>
      <c r="K32" s="303" t="s">
        <v>14370</v>
      </c>
      <c r="L32" s="304" t="s">
        <v>15041</v>
      </c>
      <c r="M32" s="290" t="s">
        <v>14371</v>
      </c>
    </row>
    <row r="33" spans="1:13" ht="135">
      <c r="A33" s="293" t="str">
        <f t="shared" si="3"/>
        <v>InstructionsA34</v>
      </c>
      <c r="B33" s="293" t="s">
        <v>542</v>
      </c>
      <c r="C33" s="293" t="s">
        <v>1221</v>
      </c>
      <c r="D33" s="295" t="s">
        <v>14372</v>
      </c>
      <c r="E33" s="329" t="s">
        <v>14373</v>
      </c>
      <c r="F33" s="344"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5"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4"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5"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5"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5"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0" t="s">
        <v>14613</v>
      </c>
      <c r="G39" s="290" t="s">
        <v>14796</v>
      </c>
      <c r="H39" s="290" t="s">
        <v>14868</v>
      </c>
      <c r="I39" s="290" t="s">
        <v>14922</v>
      </c>
      <c r="J39" s="290" t="s">
        <v>14391</v>
      </c>
      <c r="K39" s="303" t="s">
        <v>14984</v>
      </c>
      <c r="L39" s="304" t="s">
        <v>15046</v>
      </c>
      <c r="M39" s="290" t="s">
        <v>15112</v>
      </c>
    </row>
    <row r="40" spans="1:13" ht="409.5">
      <c r="A40" s="293" t="str">
        <f t="shared" si="3"/>
        <v>InstructionsA42</v>
      </c>
      <c r="B40" s="293" t="s">
        <v>542</v>
      </c>
      <c r="C40" s="293" t="s">
        <v>1225</v>
      </c>
      <c r="D40" s="293" t="s">
        <v>15452</v>
      </c>
      <c r="E40" s="293" t="s">
        <v>14503</v>
      </c>
      <c r="F40" s="345"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0" t="s">
        <v>14614</v>
      </c>
      <c r="G41" s="290" t="s">
        <v>14797</v>
      </c>
      <c r="H41" s="302" t="s">
        <v>14869</v>
      </c>
      <c r="I41" s="290" t="s">
        <v>14923</v>
      </c>
      <c r="J41" s="290" t="s">
        <v>14393</v>
      </c>
      <c r="K41" s="303" t="s">
        <v>14985</v>
      </c>
      <c r="L41" s="304" t="s">
        <v>15047</v>
      </c>
      <c r="M41" s="290" t="s">
        <v>15113</v>
      </c>
    </row>
    <row r="42" spans="1:13" ht="225">
      <c r="A42" s="293" t="str">
        <f t="shared" si="3"/>
        <v>InstructionsA44</v>
      </c>
      <c r="B42" s="293" t="s">
        <v>542</v>
      </c>
      <c r="C42" s="293" t="s">
        <v>1227</v>
      </c>
      <c r="D42" s="293" t="s">
        <v>14394</v>
      </c>
      <c r="E42" s="329" t="s">
        <v>14505</v>
      </c>
      <c r="F42" s="340" t="s">
        <v>14615</v>
      </c>
      <c r="G42" s="290" t="s">
        <v>14798</v>
      </c>
      <c r="H42" s="302" t="s">
        <v>14870</v>
      </c>
      <c r="I42" s="290" t="s">
        <v>14924</v>
      </c>
      <c r="J42" s="290" t="s">
        <v>14395</v>
      </c>
      <c r="K42" s="303" t="s">
        <v>14986</v>
      </c>
      <c r="L42" s="304" t="s">
        <v>15048</v>
      </c>
      <c r="M42" s="290" t="s">
        <v>15114</v>
      </c>
    </row>
    <row r="43" spans="1:13" ht="120">
      <c r="A43" s="293" t="str">
        <f t="shared" si="3"/>
        <v>InstructionsA45</v>
      </c>
      <c r="B43" s="293" t="s">
        <v>542</v>
      </c>
      <c r="C43" s="293" t="s">
        <v>1228</v>
      </c>
      <c r="D43" s="293" t="s">
        <v>14396</v>
      </c>
      <c r="E43" s="329" t="s">
        <v>14397</v>
      </c>
      <c r="F43" s="340"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5"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5"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5" t="s">
        <v>14619</v>
      </c>
      <c r="G46" s="293" t="s">
        <v>1194</v>
      </c>
      <c r="H46" s="293" t="s">
        <v>445</v>
      </c>
      <c r="I46" s="293" t="s">
        <v>298</v>
      </c>
      <c r="J46" s="293" t="s">
        <v>1199</v>
      </c>
      <c r="K46" s="287" t="s">
        <v>193</v>
      </c>
      <c r="L46" s="300" t="s">
        <v>608</v>
      </c>
      <c r="M46" s="293" t="s">
        <v>15118</v>
      </c>
    </row>
    <row r="47" spans="1:13" ht="105">
      <c r="A47" s="293" t="str">
        <f t="shared" si="3"/>
        <v>InstructionsA50</v>
      </c>
      <c r="B47" s="293" t="s">
        <v>542</v>
      </c>
      <c r="C47" s="293" t="s">
        <v>1231</v>
      </c>
      <c r="D47" s="293" t="s">
        <v>12752</v>
      </c>
      <c r="E47" s="329" t="s">
        <v>14507</v>
      </c>
      <c r="F47" s="340"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5"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5" t="s">
        <v>14622</v>
      </c>
      <c r="G49" s="293" t="s">
        <v>2504</v>
      </c>
      <c r="H49" s="293" t="s">
        <v>2505</v>
      </c>
      <c r="I49" s="293" t="s">
        <v>14929</v>
      </c>
      <c r="J49" s="293" t="s">
        <v>2506</v>
      </c>
      <c r="K49" s="287" t="s">
        <v>14991</v>
      </c>
      <c r="L49" s="300" t="s">
        <v>2507</v>
      </c>
      <c r="M49" s="293" t="s">
        <v>2508</v>
      </c>
    </row>
    <row r="50" spans="1:13" ht="156.75">
      <c r="A50" s="293" t="str">
        <f t="shared" si="4"/>
        <v>InstructionsA53</v>
      </c>
      <c r="B50" s="293" t="s">
        <v>542</v>
      </c>
      <c r="C50" s="293" t="s">
        <v>1234</v>
      </c>
      <c r="D50" s="293" t="s">
        <v>12751</v>
      </c>
      <c r="E50" s="329" t="s">
        <v>13650</v>
      </c>
      <c r="F50" s="340"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5"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5"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5"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5"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6"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6"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6" t="s">
        <v>14630</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14514</v>
      </c>
      <c r="F58" s="345"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5"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5" t="s">
        <v>14632</v>
      </c>
      <c r="G60" s="293" t="s">
        <v>14806</v>
      </c>
      <c r="H60" s="293" t="s">
        <v>14876</v>
      </c>
      <c r="I60" s="293" t="s">
        <v>15438</v>
      </c>
      <c r="J60" s="293" t="s">
        <v>13806</v>
      </c>
      <c r="K60" s="287" t="s">
        <v>14994</v>
      </c>
      <c r="L60" s="300" t="s">
        <v>15055</v>
      </c>
      <c r="M60" s="293" t="s">
        <v>15122</v>
      </c>
    </row>
    <row r="61" spans="1:13" ht="213.75">
      <c r="A61" s="293" t="str">
        <f t="shared" si="4"/>
        <v>InstructionsA64</v>
      </c>
      <c r="B61" s="293" t="s">
        <v>542</v>
      </c>
      <c r="C61" s="293" t="s">
        <v>1244</v>
      </c>
      <c r="D61" s="293" t="s">
        <v>13492</v>
      </c>
      <c r="E61" s="293" t="s">
        <v>14517</v>
      </c>
      <c r="F61" s="345" t="s">
        <v>14633</v>
      </c>
      <c r="G61" s="293" t="s">
        <v>14807</v>
      </c>
      <c r="H61" s="293" t="s">
        <v>14877</v>
      </c>
      <c r="I61" s="293" t="s">
        <v>15439</v>
      </c>
      <c r="J61" s="293" t="s">
        <v>13807</v>
      </c>
      <c r="K61" s="287" t="s">
        <v>14995</v>
      </c>
      <c r="L61" s="300" t="s">
        <v>15056</v>
      </c>
      <c r="M61" s="293" t="s">
        <v>15123</v>
      </c>
    </row>
    <row r="62" spans="1:13" ht="128.25">
      <c r="A62" s="293" t="str">
        <f t="shared" si="4"/>
        <v>InstructionsA65</v>
      </c>
      <c r="B62" s="293" t="s">
        <v>542</v>
      </c>
      <c r="C62" s="293" t="s">
        <v>654</v>
      </c>
      <c r="D62" s="293" t="s">
        <v>12733</v>
      </c>
      <c r="E62" s="293" t="s">
        <v>14518</v>
      </c>
      <c r="F62" s="340" t="s">
        <v>14634</v>
      </c>
      <c r="G62" s="302" t="s">
        <v>14808</v>
      </c>
      <c r="H62" s="302" t="s">
        <v>14878</v>
      </c>
      <c r="I62" s="302" t="s">
        <v>14932</v>
      </c>
      <c r="J62" s="302" t="s">
        <v>15289</v>
      </c>
      <c r="K62" s="303" t="s">
        <v>14996</v>
      </c>
      <c r="L62" s="304" t="s">
        <v>15057</v>
      </c>
      <c r="M62" s="302" t="s">
        <v>15124</v>
      </c>
    </row>
    <row r="63" spans="1:13" ht="57">
      <c r="A63" s="293" t="str">
        <f t="shared" si="4"/>
        <v>InstructionsA66</v>
      </c>
      <c r="B63" s="293" t="s">
        <v>542</v>
      </c>
      <c r="C63" s="293" t="s">
        <v>655</v>
      </c>
      <c r="D63" s="293" t="s">
        <v>656</v>
      </c>
      <c r="E63" s="293" t="s">
        <v>15386</v>
      </c>
      <c r="F63" s="345"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5" t="s">
        <v>14636</v>
      </c>
      <c r="G64" s="293" t="s">
        <v>14809</v>
      </c>
      <c r="H64" s="173" t="s">
        <v>14879</v>
      </c>
      <c r="I64" s="293" t="s">
        <v>14933</v>
      </c>
      <c r="J64" s="293" t="s">
        <v>1386</v>
      </c>
      <c r="K64" s="287" t="s">
        <v>14997</v>
      </c>
      <c r="L64" s="300" t="s">
        <v>15058</v>
      </c>
      <c r="M64" s="293" t="s">
        <v>15126</v>
      </c>
    </row>
    <row r="65" spans="1:15" ht="42.75">
      <c r="A65" s="293" t="str">
        <f t="shared" si="4"/>
        <v>InstructionsA68</v>
      </c>
      <c r="B65" s="293" t="s">
        <v>542</v>
      </c>
      <c r="C65" s="293" t="s">
        <v>2631</v>
      </c>
      <c r="D65" s="293" t="s">
        <v>939</v>
      </c>
      <c r="E65" s="288" t="s">
        <v>13652</v>
      </c>
      <c r="F65" s="345" t="s">
        <v>14637</v>
      </c>
      <c r="G65" s="293" t="s">
        <v>1049</v>
      </c>
      <c r="H65" s="173" t="s">
        <v>344</v>
      </c>
      <c r="I65" s="293" t="s">
        <v>1195</v>
      </c>
      <c r="J65" s="293" t="s">
        <v>1196</v>
      </c>
      <c r="K65" s="287"/>
      <c r="L65" s="300" t="s">
        <v>1279</v>
      </c>
      <c r="M65" s="293" t="s">
        <v>15127</v>
      </c>
    </row>
    <row r="66" spans="1:15" ht="356.25">
      <c r="A66" s="293" t="str">
        <f t="shared" si="4"/>
        <v>InstructionsA69</v>
      </c>
      <c r="B66" s="293" t="s">
        <v>542</v>
      </c>
      <c r="C66" s="293" t="s">
        <v>661</v>
      </c>
      <c r="D66" s="293" t="s">
        <v>13496</v>
      </c>
      <c r="E66" s="328" t="s">
        <v>13653</v>
      </c>
      <c r="F66" s="345" t="s">
        <v>14638</v>
      </c>
      <c r="G66" s="260" t="s">
        <v>13839</v>
      </c>
      <c r="H66" s="173" t="s">
        <v>13777</v>
      </c>
      <c r="I66" s="293" t="s">
        <v>14934</v>
      </c>
      <c r="J66" s="293" t="s">
        <v>13808</v>
      </c>
      <c r="K66" s="287" t="s">
        <v>13622</v>
      </c>
      <c r="L66" s="300" t="s">
        <v>13785</v>
      </c>
      <c r="M66" s="293" t="s">
        <v>13769</v>
      </c>
    </row>
    <row r="67" spans="1:15" ht="185.25">
      <c r="A67" s="293" t="str">
        <f t="shared" si="4"/>
        <v>InstructionsA70</v>
      </c>
      <c r="B67" s="293" t="s">
        <v>542</v>
      </c>
      <c r="C67" s="293" t="s">
        <v>2632</v>
      </c>
      <c r="D67" s="293" t="s">
        <v>13493</v>
      </c>
      <c r="E67" s="328" t="s">
        <v>14520</v>
      </c>
      <c r="F67" s="345" t="s">
        <v>14639</v>
      </c>
      <c r="G67" s="293" t="s">
        <v>14810</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14521</v>
      </c>
      <c r="F68" s="345" t="s">
        <v>14640</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14522</v>
      </c>
      <c r="F69" s="345"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5"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5"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5"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5"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5"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5"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5"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5"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5"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5"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5"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5"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5" t="s">
        <v>14653</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5"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5"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5"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5"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5"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5"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5"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5"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5"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5"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5"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5" t="s">
        <v>14662</v>
      </c>
      <c r="G94" s="293" t="s">
        <v>14814</v>
      </c>
      <c r="H94" s="293" t="s">
        <v>345</v>
      </c>
      <c r="I94" s="293" t="s">
        <v>13499</v>
      </c>
      <c r="J94" s="293" t="s">
        <v>13499</v>
      </c>
      <c r="K94" s="287" t="s">
        <v>13627</v>
      </c>
      <c r="L94" s="300" t="s">
        <v>13789</v>
      </c>
      <c r="M94" s="293" t="s">
        <v>13774</v>
      </c>
      <c r="N94" s="187" t="s">
        <v>13596</v>
      </c>
    </row>
    <row r="95" spans="1:14" ht="101.65" customHeight="1">
      <c r="A95" s="293" t="str">
        <f t="shared" si="7"/>
        <v>DefinitionsB25</v>
      </c>
      <c r="B95" s="293" t="s">
        <v>971</v>
      </c>
      <c r="C95" s="293" t="s">
        <v>486</v>
      </c>
      <c r="D95" s="293" t="s">
        <v>13497</v>
      </c>
      <c r="E95" s="257" t="s">
        <v>13665</v>
      </c>
      <c r="F95" s="345"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5"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5"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5"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5"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5"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5"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5"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5"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5"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5" t="s">
        <v>15483</v>
      </c>
      <c r="G105" s="293" t="s">
        <v>15318</v>
      </c>
      <c r="H105" s="293" t="s">
        <v>15320</v>
      </c>
      <c r="I105" s="293" t="s">
        <v>15322</v>
      </c>
      <c r="J105" s="293" t="s">
        <v>15319</v>
      </c>
      <c r="K105" s="287" t="s">
        <v>15321</v>
      </c>
      <c r="L105" s="300" t="s">
        <v>15323</v>
      </c>
      <c r="M105" s="293" t="s">
        <v>15324</v>
      </c>
    </row>
    <row r="106" spans="1:14" ht="191.25">
      <c r="A106" s="293" t="str">
        <f t="shared" ref="A106:A137" si="9">B106&amp;C106</f>
        <v>DefinitionsC6</v>
      </c>
      <c r="B106" s="293" t="s">
        <v>971</v>
      </c>
      <c r="C106" s="293" t="s">
        <v>996</v>
      </c>
      <c r="D106" s="295" t="s">
        <v>1145</v>
      </c>
      <c r="E106" s="327" t="s">
        <v>13671</v>
      </c>
      <c r="F106" s="346" t="s">
        <v>14673</v>
      </c>
      <c r="G106" s="295" t="s">
        <v>14816</v>
      </c>
      <c r="H106" s="295" t="s">
        <v>14881</v>
      </c>
      <c r="I106" s="295" t="s">
        <v>14936</v>
      </c>
      <c r="J106" s="295" t="s">
        <v>1388</v>
      </c>
      <c r="K106" s="289" t="s">
        <v>14999</v>
      </c>
      <c r="L106" s="301" t="s">
        <v>15060</v>
      </c>
      <c r="M106" s="295" t="s">
        <v>15136</v>
      </c>
    </row>
    <row r="107" spans="1:14" ht="156.75">
      <c r="A107" s="293" t="str">
        <f t="shared" si="9"/>
        <v>DefinitionsC7</v>
      </c>
      <c r="B107" s="293" t="s">
        <v>971</v>
      </c>
      <c r="C107" s="293" t="s">
        <v>997</v>
      </c>
      <c r="D107" s="293" t="s">
        <v>1028</v>
      </c>
      <c r="E107" s="257" t="s">
        <v>13672</v>
      </c>
      <c r="F107" s="345" t="s">
        <v>15484</v>
      </c>
      <c r="G107" s="293" t="s">
        <v>375</v>
      </c>
      <c r="H107" s="293" t="s">
        <v>14882</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5"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5"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5" t="s">
        <v>14676</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5" t="s">
        <v>14677</v>
      </c>
      <c r="G111" s="293" t="s">
        <v>14818</v>
      </c>
      <c r="H111" s="293" t="s">
        <v>14884</v>
      </c>
      <c r="I111" s="293" t="s">
        <v>14938</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5"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5"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5"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5" t="s">
        <v>14680</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5" t="s">
        <v>14681</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14525</v>
      </c>
      <c r="F117" s="345"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5"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8"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8"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8" t="s">
        <v>14686</v>
      </c>
      <c r="G121" s="293" t="s">
        <v>14822</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8"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5" t="s">
        <v>14688</v>
      </c>
      <c r="G123" s="293" t="s">
        <v>14823</v>
      </c>
      <c r="H123" s="293" t="s">
        <v>13781</v>
      </c>
      <c r="I123" s="293" t="s">
        <v>13828</v>
      </c>
      <c r="J123" s="293" t="s">
        <v>13816</v>
      </c>
      <c r="K123" s="287" t="s">
        <v>13629</v>
      </c>
      <c r="L123" s="300" t="s">
        <v>15064</v>
      </c>
      <c r="M123" s="293" t="s">
        <v>13775</v>
      </c>
    </row>
    <row r="124" spans="1:13" ht="313.5">
      <c r="A124" s="293" t="str">
        <f t="shared" si="9"/>
        <v>DefinitionsC24</v>
      </c>
      <c r="B124" s="293" t="s">
        <v>971</v>
      </c>
      <c r="C124" s="293" t="s">
        <v>585</v>
      </c>
      <c r="D124" s="293" t="s">
        <v>15440</v>
      </c>
      <c r="E124" s="328" t="s">
        <v>13683</v>
      </c>
      <c r="F124" s="345" t="s">
        <v>15463</v>
      </c>
      <c r="G124" s="293" t="s">
        <v>14824</v>
      </c>
      <c r="H124" s="293" t="s">
        <v>15464</v>
      </c>
      <c r="I124" s="293" t="s">
        <v>13829</v>
      </c>
      <c r="J124" s="293" t="s">
        <v>15465</v>
      </c>
      <c r="K124" s="287" t="s">
        <v>15466</v>
      </c>
      <c r="L124" s="300" t="s">
        <v>15467</v>
      </c>
      <c r="M124" s="293" t="s">
        <v>15468</v>
      </c>
    </row>
    <row r="125" spans="1:13" ht="285">
      <c r="A125" s="293" t="str">
        <f t="shared" si="9"/>
        <v>DefinitionsC25</v>
      </c>
      <c r="B125" s="293" t="s">
        <v>971</v>
      </c>
      <c r="C125" s="293" t="s">
        <v>586</v>
      </c>
      <c r="D125" s="293" t="s">
        <v>13500</v>
      </c>
      <c r="E125" s="328" t="s">
        <v>14527</v>
      </c>
      <c r="F125" s="345"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5"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5"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5"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5"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5" t="s">
        <v>14694</v>
      </c>
      <c r="G130" s="293" t="s">
        <v>14827</v>
      </c>
      <c r="H130" s="173" t="s">
        <v>13605</v>
      </c>
      <c r="I130" s="293" t="s">
        <v>14944</v>
      </c>
      <c r="J130" s="293" t="s">
        <v>13820</v>
      </c>
      <c r="K130" s="287" t="s">
        <v>13606</v>
      </c>
      <c r="L130" s="300" t="s">
        <v>13607</v>
      </c>
      <c r="M130" s="293" t="s">
        <v>13598</v>
      </c>
    </row>
    <row r="131" spans="1:13" ht="202.5">
      <c r="A131" s="293" t="str">
        <f t="shared" si="9"/>
        <v>DefinitionsC31</v>
      </c>
      <c r="B131" s="293" t="s">
        <v>971</v>
      </c>
      <c r="C131" s="293" t="s">
        <v>14387</v>
      </c>
      <c r="D131" s="293" t="s">
        <v>13509</v>
      </c>
      <c r="E131" s="328" t="s">
        <v>13688</v>
      </c>
      <c r="F131" s="345"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5"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5"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5"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5"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5" t="s">
        <v>14696</v>
      </c>
      <c r="G136" s="293" t="s">
        <v>893</v>
      </c>
      <c r="H136" s="293" t="s">
        <v>377</v>
      </c>
      <c r="I136" s="293" t="s">
        <v>219</v>
      </c>
      <c r="J136" s="293" t="s">
        <v>1375</v>
      </c>
      <c r="K136" s="287" t="s">
        <v>334</v>
      </c>
      <c r="L136" s="300" t="s">
        <v>454</v>
      </c>
      <c r="M136" s="293" t="s">
        <v>15144</v>
      </c>
    </row>
    <row r="137" spans="1:13" ht="60">
      <c r="A137" s="293" t="str">
        <f t="shared" si="9"/>
        <v>DeclarationB6</v>
      </c>
      <c r="B137" s="293" t="s">
        <v>1014</v>
      </c>
      <c r="C137" s="293" t="s">
        <v>975</v>
      </c>
      <c r="D137" s="293" t="s">
        <v>12719</v>
      </c>
      <c r="E137" s="293" t="s">
        <v>14529</v>
      </c>
      <c r="F137" s="340"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5"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5"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5"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5"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5"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5"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5"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5"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5"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5"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5"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5"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5"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5"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5"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5"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5"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4"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5"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5" t="s">
        <v>14714</v>
      </c>
      <c r="G157" s="293" t="s">
        <v>14401</v>
      </c>
      <c r="H157" s="293" t="s">
        <v>14402</v>
      </c>
      <c r="I157" s="293" t="s">
        <v>14403</v>
      </c>
      <c r="J157" s="293" t="s">
        <v>14404</v>
      </c>
      <c r="K157" s="287" t="s">
        <v>14405</v>
      </c>
      <c r="L157" s="300" t="s">
        <v>14406</v>
      </c>
      <c r="M157" s="293" t="s">
        <v>14407</v>
      </c>
    </row>
    <row r="158" spans="1:13" ht="30">
      <c r="A158" s="293" t="str">
        <f t="shared" si="10"/>
        <v>DeclarationB25</v>
      </c>
      <c r="B158" s="293" t="s">
        <v>1014</v>
      </c>
      <c r="C158" s="293" t="s">
        <v>486</v>
      </c>
      <c r="D158" s="295" t="s">
        <v>12744</v>
      </c>
      <c r="E158" s="258" t="s">
        <v>13707</v>
      </c>
      <c r="F158" s="340"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0"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6"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6"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6" t="s">
        <v>14718</v>
      </c>
      <c r="G162" s="295" t="s">
        <v>14273</v>
      </c>
      <c r="H162" s="295" t="s">
        <v>14274</v>
      </c>
      <c r="I162" s="295" t="s">
        <v>14275</v>
      </c>
      <c r="J162" s="295" t="s">
        <v>14276</v>
      </c>
      <c r="K162" s="289" t="s">
        <v>14277</v>
      </c>
      <c r="L162" s="301" t="s">
        <v>14278</v>
      </c>
      <c r="M162" s="295" t="s">
        <v>14279</v>
      </c>
    </row>
    <row r="163" spans="1:13" ht="30">
      <c r="A163" s="293" t="str">
        <f t="shared" si="10"/>
        <v>DeclarationB55</v>
      </c>
      <c r="B163" s="293" t="s">
        <v>1014</v>
      </c>
      <c r="C163" s="293" t="s">
        <v>491</v>
      </c>
      <c r="D163" s="295" t="s">
        <v>14281</v>
      </c>
      <c r="E163" s="329" t="s">
        <v>14531</v>
      </c>
      <c r="F163" s="343" t="s">
        <v>14282</v>
      </c>
      <c r="G163" s="290" t="s">
        <v>14283</v>
      </c>
      <c r="H163" s="290" t="s">
        <v>14284</v>
      </c>
      <c r="I163" s="290" t="s">
        <v>14285</v>
      </c>
      <c r="J163" s="290" t="s">
        <v>14286</v>
      </c>
      <c r="K163" s="303" t="s">
        <v>14287</v>
      </c>
      <c r="L163" s="304" t="s">
        <v>14288</v>
      </c>
      <c r="M163" s="290" t="s">
        <v>14289</v>
      </c>
    </row>
    <row r="164" spans="1:13" ht="38.25">
      <c r="A164" s="293" t="str">
        <f t="shared" si="10"/>
        <v>DeclarationB61</v>
      </c>
      <c r="B164" s="293" t="s">
        <v>1014</v>
      </c>
      <c r="C164" s="293" t="s">
        <v>1022</v>
      </c>
      <c r="D164" s="295" t="s">
        <v>14290</v>
      </c>
      <c r="E164" s="327" t="s">
        <v>14291</v>
      </c>
      <c r="F164" s="346"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6"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5"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5"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5"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6" t="s">
        <v>15487</v>
      </c>
      <c r="G169" s="295" t="s">
        <v>14311</v>
      </c>
      <c r="H169" s="295" t="s">
        <v>14312</v>
      </c>
      <c r="I169" s="295" t="s">
        <v>14313</v>
      </c>
      <c r="J169" s="295" t="s">
        <v>14314</v>
      </c>
      <c r="K169" s="289" t="s">
        <v>14315</v>
      </c>
      <c r="L169" s="301" t="s">
        <v>14316</v>
      </c>
      <c r="M169" s="295" t="s">
        <v>14317</v>
      </c>
    </row>
    <row r="170" spans="1:13" ht="38.25">
      <c r="A170" s="293" t="str">
        <f t="shared" ref="A170:A205" si="12">B170&amp;C170</f>
        <v>DeclarationB81</v>
      </c>
      <c r="B170" s="293" t="s">
        <v>1014</v>
      </c>
      <c r="C170" s="293" t="s">
        <v>493</v>
      </c>
      <c r="D170" s="295" t="s">
        <v>15327</v>
      </c>
      <c r="E170" s="295" t="s">
        <v>14534</v>
      </c>
      <c r="F170" s="346"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0"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5" t="s">
        <v>15489</v>
      </c>
      <c r="G172" s="293" t="s">
        <v>14329</v>
      </c>
      <c r="H172" s="293" t="s">
        <v>14330</v>
      </c>
      <c r="I172" s="293" t="s">
        <v>14331</v>
      </c>
      <c r="J172" s="293" t="s">
        <v>14332</v>
      </c>
      <c r="K172" s="287" t="s">
        <v>14333</v>
      </c>
      <c r="L172" s="300" t="s">
        <v>14334</v>
      </c>
      <c r="M172" s="293" t="s">
        <v>14335</v>
      </c>
    </row>
    <row r="173" spans="1:13" ht="42.75">
      <c r="A173" s="293" t="str">
        <f t="shared" si="12"/>
        <v>DeclarationB87</v>
      </c>
      <c r="B173" s="293" t="s">
        <v>1014</v>
      </c>
      <c r="C173" s="293" t="s">
        <v>14269</v>
      </c>
      <c r="D173" s="293" t="s">
        <v>14336</v>
      </c>
      <c r="E173" s="328" t="s">
        <v>14337</v>
      </c>
      <c r="F173" s="345"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2" t="s">
        <v>15443</v>
      </c>
      <c r="F174" s="340" t="s">
        <v>15490</v>
      </c>
      <c r="G174" s="332" t="s">
        <v>15444</v>
      </c>
      <c r="H174" s="332" t="s">
        <v>15445</v>
      </c>
      <c r="I174" s="332" t="s">
        <v>15446</v>
      </c>
      <c r="J174" s="332" t="s">
        <v>15447</v>
      </c>
      <c r="K174" s="332" t="s">
        <v>15448</v>
      </c>
      <c r="L174" s="332" t="s">
        <v>15449</v>
      </c>
      <c r="M174" s="332" t="s">
        <v>15450</v>
      </c>
    </row>
    <row r="175" spans="1:13" ht="28.5">
      <c r="A175" s="293" t="str">
        <f t="shared" si="12"/>
        <v>DeclarationD25</v>
      </c>
      <c r="B175" s="293" t="s">
        <v>1014</v>
      </c>
      <c r="C175" s="293" t="s">
        <v>533</v>
      </c>
      <c r="D175" s="293" t="s">
        <v>859</v>
      </c>
      <c r="E175" s="257" t="s">
        <v>885</v>
      </c>
      <c r="F175" s="345"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5"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5"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5"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5"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5"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5"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5"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5"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5"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5"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5"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5"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5"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5" t="s">
        <v>14730</v>
      </c>
      <c r="G189" s="293" t="s">
        <v>1302</v>
      </c>
      <c r="H189" s="293" t="s">
        <v>1303</v>
      </c>
      <c r="I189" s="293" t="s">
        <v>239</v>
      </c>
      <c r="J189" s="293" t="s">
        <v>1304</v>
      </c>
      <c r="K189" s="287" t="s">
        <v>1305</v>
      </c>
      <c r="L189" s="300" t="s">
        <v>1305</v>
      </c>
      <c r="M189" s="293" t="s">
        <v>15175</v>
      </c>
    </row>
    <row r="190" spans="1:13" ht="28.5">
      <c r="A190" s="293" t="str">
        <f t="shared" si="12"/>
        <v>DeclarationAth</v>
      </c>
      <c r="B190" s="293" t="s">
        <v>1014</v>
      </c>
      <c r="C190" s="293" t="s">
        <v>1306</v>
      </c>
      <c r="D190" s="293" t="s">
        <v>856</v>
      </c>
      <c r="E190" s="257" t="s">
        <v>13713</v>
      </c>
      <c r="F190" s="345"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5"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5"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5"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39">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1"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1"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1"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1"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5"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2"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2"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2"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7"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7"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7"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2"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0"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5"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0"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5"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5"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5"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0"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5"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5"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5"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5"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5"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5"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0"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0"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5"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5"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5"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5" t="s">
        <v>14754</v>
      </c>
      <c r="G225" s="293" t="s">
        <v>1160</v>
      </c>
      <c r="H225" s="293" t="s">
        <v>1161</v>
      </c>
      <c r="I225" s="293" t="s">
        <v>250</v>
      </c>
      <c r="J225" s="206" t="s">
        <v>13046</v>
      </c>
      <c r="K225" s="287" t="s">
        <v>113</v>
      </c>
      <c r="L225" s="319" t="s">
        <v>637</v>
      </c>
      <c r="M225" s="293" t="s">
        <v>15199</v>
      </c>
    </row>
    <row r="226" spans="1:13" ht="28.5">
      <c r="A226" s="293" t="str">
        <f t="shared" si="16"/>
        <v>Smelter ListK4</v>
      </c>
      <c r="B226" s="293" t="s">
        <v>1262</v>
      </c>
      <c r="C226" s="293" t="s">
        <v>1315</v>
      </c>
      <c r="D226" s="293" t="s">
        <v>483</v>
      </c>
      <c r="E226" s="257" t="s">
        <v>13730</v>
      </c>
      <c r="F226" s="345"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5"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5"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5"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5"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5" t="s">
        <v>14763</v>
      </c>
      <c r="G231" s="293" t="s">
        <v>576</v>
      </c>
      <c r="H231" s="293" t="s">
        <v>14905</v>
      </c>
      <c r="I231" s="293" t="s">
        <v>256</v>
      </c>
      <c r="J231" s="206" t="s">
        <v>1377</v>
      </c>
      <c r="K231" s="287" t="s">
        <v>117</v>
      </c>
      <c r="L231" s="300" t="s">
        <v>192</v>
      </c>
      <c r="M231" s="293" t="s">
        <v>15207</v>
      </c>
    </row>
    <row r="232" spans="1:13" ht="28.5">
      <c r="A232" s="293" t="str">
        <f t="shared" si="16"/>
        <v>Smelter ListQ4</v>
      </c>
      <c r="B232" s="293" t="s">
        <v>1262</v>
      </c>
      <c r="C232" s="293" t="s">
        <v>510</v>
      </c>
      <c r="D232" s="293" t="s">
        <v>858</v>
      </c>
      <c r="E232" s="257" t="s">
        <v>886</v>
      </c>
      <c r="F232" s="345"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5"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5"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0"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5" t="s">
        <v>14666</v>
      </c>
      <c r="G236" s="293" t="s">
        <v>605</v>
      </c>
      <c r="H236" s="293" t="s">
        <v>391</v>
      </c>
      <c r="I236" s="293" t="s">
        <v>257</v>
      </c>
      <c r="J236" s="206" t="s">
        <v>1191</v>
      </c>
      <c r="K236" s="287" t="s">
        <v>118</v>
      </c>
      <c r="L236" s="300" t="s">
        <v>73</v>
      </c>
      <c r="M236" s="293" t="s">
        <v>15210</v>
      </c>
    </row>
    <row r="237" spans="1:13" ht="28.5">
      <c r="A237" s="293" t="str">
        <f t="shared" si="16"/>
        <v>Smelter ListG4</v>
      </c>
      <c r="B237" s="293" t="s">
        <v>1262</v>
      </c>
      <c r="C237" s="293" t="s">
        <v>1311</v>
      </c>
      <c r="D237" s="293" t="s">
        <v>479</v>
      </c>
      <c r="E237" s="293" t="s">
        <v>13725</v>
      </c>
      <c r="F237" s="345"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5"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5"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5"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5"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5"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5"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5"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5"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5"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5"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5"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5"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5"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5"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5" t="s">
        <v>1939</v>
      </c>
      <c r="G252" s="293" t="s">
        <v>1940</v>
      </c>
      <c r="H252" s="293" t="s">
        <v>1941</v>
      </c>
      <c r="I252" s="293" t="s">
        <v>1942</v>
      </c>
      <c r="J252" s="293" t="s">
        <v>1943</v>
      </c>
      <c r="K252" s="296" t="s">
        <v>1944</v>
      </c>
      <c r="L252" s="308" t="s">
        <v>1945</v>
      </c>
      <c r="M252" s="293" t="s">
        <v>15218</v>
      </c>
    </row>
    <row r="253" spans="1:13" ht="42.75">
      <c r="A253" s="293" t="s">
        <v>1486</v>
      </c>
      <c r="B253" s="293" t="s">
        <v>1263</v>
      </c>
      <c r="C253" s="293" t="s">
        <v>1468</v>
      </c>
      <c r="D253" s="293" t="s">
        <v>1556</v>
      </c>
      <c r="E253" s="293" t="s">
        <v>14555</v>
      </c>
      <c r="F253" s="345"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5"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5" t="s">
        <v>1960</v>
      </c>
      <c r="G255" s="293" t="s">
        <v>1961</v>
      </c>
      <c r="H255" s="293" t="s">
        <v>1962</v>
      </c>
      <c r="I255" s="293" t="s">
        <v>1963</v>
      </c>
      <c r="J255" s="293" t="s">
        <v>1964</v>
      </c>
      <c r="K255" s="296" t="s">
        <v>1965</v>
      </c>
      <c r="L255" s="308" t="s">
        <v>1966</v>
      </c>
      <c r="M255" s="293" t="s">
        <v>15221</v>
      </c>
    </row>
    <row r="256" spans="1:13" ht="42.75">
      <c r="A256" s="293" t="s">
        <v>1540</v>
      </c>
      <c r="B256" s="293" t="s">
        <v>1263</v>
      </c>
      <c r="C256" s="293" t="s">
        <v>1471</v>
      </c>
      <c r="D256" s="293" t="s">
        <v>2593</v>
      </c>
      <c r="E256" s="293" t="s">
        <v>14558</v>
      </c>
      <c r="F256" s="345"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5"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5" t="s">
        <v>1974</v>
      </c>
      <c r="G258" s="293" t="s">
        <v>1975</v>
      </c>
      <c r="H258" s="293" t="s">
        <v>1976</v>
      </c>
      <c r="I258" s="293" t="s">
        <v>1977</v>
      </c>
      <c r="J258" s="293" t="s">
        <v>1978</v>
      </c>
      <c r="K258" s="296" t="s">
        <v>1979</v>
      </c>
      <c r="L258" s="308" t="s">
        <v>1980</v>
      </c>
      <c r="M258" s="293" t="s">
        <v>15223</v>
      </c>
    </row>
    <row r="259" spans="1:13" ht="57">
      <c r="A259" s="293" t="s">
        <v>1543</v>
      </c>
      <c r="B259" s="293" t="s">
        <v>1263</v>
      </c>
      <c r="C259" s="293" t="s">
        <v>1474</v>
      </c>
      <c r="D259" s="293" t="s">
        <v>1514</v>
      </c>
      <c r="E259" s="293" t="s">
        <v>14561</v>
      </c>
      <c r="F259" s="345" t="s">
        <v>2601</v>
      </c>
      <c r="G259" s="293" t="s">
        <v>2605</v>
      </c>
      <c r="H259" s="293" t="s">
        <v>2606</v>
      </c>
      <c r="I259" s="293" t="s">
        <v>14963</v>
      </c>
      <c r="J259" s="293" t="s">
        <v>2612</v>
      </c>
      <c r="K259" s="296" t="s">
        <v>2617</v>
      </c>
      <c r="L259" s="308" t="s">
        <v>2618</v>
      </c>
      <c r="M259" s="293" t="s">
        <v>2623</v>
      </c>
    </row>
    <row r="260" spans="1:13" ht="42.75">
      <c r="A260" s="293" t="s">
        <v>1544</v>
      </c>
      <c r="B260" s="293" t="s">
        <v>1263</v>
      </c>
      <c r="C260" s="293" t="s">
        <v>1475</v>
      </c>
      <c r="D260" s="293" t="s">
        <v>1487</v>
      </c>
      <c r="E260" s="293" t="s">
        <v>14562</v>
      </c>
      <c r="F260" s="345"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5"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5"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5"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5"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5"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5"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5"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5"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5"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5"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5"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5"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5"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5"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5"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5"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5"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6"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5"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5"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5"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5"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5"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5"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5"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5"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5"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5"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5"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5"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5"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5"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5" t="s">
        <v>15495</v>
      </c>
      <c r="G293" s="293" t="s">
        <v>14849</v>
      </c>
      <c r="H293" s="293" t="s">
        <v>14906</v>
      </c>
      <c r="I293" s="293" t="s">
        <v>14964</v>
      </c>
      <c r="J293" s="293" t="s">
        <v>15306</v>
      </c>
      <c r="K293" s="293" t="s">
        <v>15022</v>
      </c>
      <c r="L293" s="293" t="s">
        <v>15076</v>
      </c>
      <c r="M293" s="293" t="s">
        <v>15253</v>
      </c>
    </row>
    <row r="294" spans="1:13" ht="71.25">
      <c r="A294" s="293" t="s">
        <v>14479</v>
      </c>
      <c r="B294" s="293" t="s">
        <v>1263</v>
      </c>
      <c r="C294" s="293" t="s">
        <v>1535</v>
      </c>
      <c r="D294" s="293" t="s">
        <v>15309</v>
      </c>
      <c r="E294" s="293" t="s">
        <v>14576</v>
      </c>
      <c r="F294" s="345"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5"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5"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5"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5"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5" t="s">
        <v>15500</v>
      </c>
      <c r="G299" s="293" t="s">
        <v>2180</v>
      </c>
      <c r="H299" s="293" t="s">
        <v>2181</v>
      </c>
      <c r="I299" s="293" t="s">
        <v>2182</v>
      </c>
      <c r="J299" s="293" t="s">
        <v>2183</v>
      </c>
      <c r="K299" s="296" t="s">
        <v>2184</v>
      </c>
      <c r="L299" s="308" t="s">
        <v>2185</v>
      </c>
      <c r="M299" s="293" t="s">
        <v>15255</v>
      </c>
    </row>
    <row r="300" spans="1:13" ht="57">
      <c r="A300" s="293" t="s">
        <v>14460</v>
      </c>
      <c r="B300" s="293" t="s">
        <v>1263</v>
      </c>
      <c r="C300" s="293" t="s">
        <v>1539</v>
      </c>
      <c r="D300" s="293" t="s">
        <v>15358</v>
      </c>
      <c r="E300" s="257" t="s">
        <v>15359</v>
      </c>
      <c r="F300" s="345" t="s">
        <v>15360</v>
      </c>
      <c r="G300" s="293" t="s">
        <v>15361</v>
      </c>
      <c r="H300" s="293" t="s">
        <v>15362</v>
      </c>
      <c r="I300" s="293" t="s">
        <v>15363</v>
      </c>
      <c r="J300" s="293" t="s">
        <v>15364</v>
      </c>
      <c r="K300" s="296" t="s">
        <v>15365</v>
      </c>
      <c r="L300" s="308" t="s">
        <v>15366</v>
      </c>
      <c r="M300" s="293" t="s">
        <v>15367</v>
      </c>
    </row>
    <row r="301" spans="1:13" ht="57">
      <c r="A301" s="293" t="s">
        <v>14461</v>
      </c>
      <c r="B301" s="293" t="s">
        <v>1263</v>
      </c>
      <c r="C301" s="293" t="s">
        <v>14472</v>
      </c>
      <c r="D301" s="293" t="s">
        <v>15368</v>
      </c>
      <c r="E301" s="257" t="s">
        <v>15369</v>
      </c>
      <c r="F301" s="345" t="s">
        <v>15501</v>
      </c>
      <c r="G301" s="293" t="s">
        <v>15370</v>
      </c>
      <c r="H301" s="293" t="s">
        <v>15371</v>
      </c>
      <c r="I301" s="293" t="s">
        <v>15372</v>
      </c>
      <c r="J301" s="293" t="s">
        <v>15373</v>
      </c>
      <c r="K301" s="296" t="s">
        <v>15374</v>
      </c>
      <c r="L301" s="308" t="s">
        <v>15375</v>
      </c>
      <c r="M301" s="293" t="s">
        <v>15376</v>
      </c>
    </row>
    <row r="302" spans="1:13" ht="57">
      <c r="A302" s="293" t="s">
        <v>14480</v>
      </c>
      <c r="B302" s="293" t="s">
        <v>1263</v>
      </c>
      <c r="C302" s="293" t="s">
        <v>1565</v>
      </c>
      <c r="D302" s="293" t="s">
        <v>15377</v>
      </c>
      <c r="E302" s="293" t="s">
        <v>15378</v>
      </c>
      <c r="F302" s="345"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5"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5"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5"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5"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5"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5"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5"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5"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5"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5"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5"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5" t="s">
        <v>14773</v>
      </c>
      <c r="G314" s="293" t="s">
        <v>579</v>
      </c>
      <c r="H314" s="293" t="s">
        <v>400</v>
      </c>
      <c r="I314" s="293" t="s">
        <v>263</v>
      </c>
      <c r="J314" s="248" t="s">
        <v>1186</v>
      </c>
      <c r="K314" s="287" t="s">
        <v>121</v>
      </c>
      <c r="L314" s="324" t="s">
        <v>76</v>
      </c>
      <c r="M314" s="248" t="s">
        <v>15264</v>
      </c>
    </row>
    <row r="315" spans="1:13" ht="28.5">
      <c r="A315" s="293" t="str">
        <f>B315&amp;C315</f>
        <v>Product ListC5</v>
      </c>
      <c r="B315" s="293" t="s">
        <v>1323</v>
      </c>
      <c r="C315" s="293" t="s">
        <v>995</v>
      </c>
      <c r="D315" s="248" t="s">
        <v>514</v>
      </c>
      <c r="E315" s="257" t="s">
        <v>13762</v>
      </c>
      <c r="F315" s="345" t="s">
        <v>14774</v>
      </c>
      <c r="G315" s="293" t="s">
        <v>580</v>
      </c>
      <c r="H315" s="293" t="s">
        <v>401</v>
      </c>
      <c r="I315" s="293" t="s">
        <v>264</v>
      </c>
      <c r="J315" s="248" t="s">
        <v>962</v>
      </c>
      <c r="K315" s="287" t="s">
        <v>122</v>
      </c>
      <c r="L315" s="324" t="s">
        <v>77</v>
      </c>
      <c r="M315" s="248" t="s">
        <v>15265</v>
      </c>
    </row>
    <row r="316" spans="1:13" ht="28.5">
      <c r="A316" s="293" t="str">
        <f>B316&amp;C316</f>
        <v>Product ListD5</v>
      </c>
      <c r="B316" s="293" t="s">
        <v>1323</v>
      </c>
      <c r="C316" s="293" t="s">
        <v>1324</v>
      </c>
      <c r="D316" s="248" t="s">
        <v>858</v>
      </c>
      <c r="F316" s="345"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5"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85.5">
      <c r="A326" s="293" t="s">
        <v>858</v>
      </c>
      <c r="D326" s="293" t="s">
        <v>304</v>
      </c>
      <c r="E326" s="257" t="s">
        <v>13767</v>
      </c>
      <c r="F326" s="333"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DEE780-EC47-41FC-861F-1BDFE6C5F8C3}">
  <ds:schemaRefs>
    <ds:schemaRef ds:uri="http://schemas.microsoft.com/office/infopath/2007/PartnerControl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Roybark, Robert (US)</cp:lastModifiedBy>
  <cp:lastPrinted>2015-04-21T20:47:43Z</cp:lastPrinted>
  <dcterms:created xsi:type="dcterms:W3CDTF">2010-06-21T21:00:23Z</dcterms:created>
  <dcterms:modified xsi:type="dcterms:W3CDTF">2020-11-24T15:03:24Z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y fmtid="{D5CDD505-2E9C-101B-9397-08002B2CF9AE}" pid="5" name="MSIP_Label_878f443b-b434-4a74-8e06-267f84c31196_Enabled">
    <vt:lpwstr>True</vt:lpwstr>
  </property>
  <property fmtid="{D5CDD505-2E9C-101B-9397-08002B2CF9AE}" pid="6" name="MSIP_Label_878f443b-b434-4a74-8e06-267f84c31196_SiteId">
    <vt:lpwstr>10d6de58-a709-4821-a02c-4c46747e0059</vt:lpwstr>
  </property>
  <property fmtid="{D5CDD505-2E9C-101B-9397-08002B2CF9AE}" pid="7" name="MSIP_Label_878f443b-b434-4a74-8e06-267f84c31196_Owner">
    <vt:lpwstr>209071@cubic.com</vt:lpwstr>
  </property>
  <property fmtid="{D5CDD505-2E9C-101B-9397-08002B2CF9AE}" pid="8" name="MSIP_Label_878f443b-b434-4a74-8e06-267f84c31196_SetDate">
    <vt:lpwstr>2020-11-24T15:02:45.8087826Z</vt:lpwstr>
  </property>
  <property fmtid="{D5CDD505-2E9C-101B-9397-08002B2CF9AE}" pid="9" name="MSIP_Label_878f443b-b434-4a74-8e06-267f84c31196_Name">
    <vt:lpwstr>Public</vt:lpwstr>
  </property>
  <property fmtid="{D5CDD505-2E9C-101B-9397-08002B2CF9AE}" pid="10" name="MSIP_Label_878f443b-b434-4a74-8e06-267f84c31196_Application">
    <vt:lpwstr>Microsoft Azure Information Protection</vt:lpwstr>
  </property>
  <property fmtid="{D5CDD505-2E9C-101B-9397-08002B2CF9AE}" pid="11" name="MSIP_Label_878f443b-b434-4a74-8e06-267f84c31196_ActionId">
    <vt:lpwstr>df55027e-e194-4d41-a158-f9e74a889171</vt:lpwstr>
  </property>
  <property fmtid="{D5CDD505-2E9C-101B-9397-08002B2CF9AE}" pid="12" name="MSIP_Label_878f443b-b434-4a74-8e06-267f84c31196_Extended_MSFT_Method">
    <vt:lpwstr>Manual</vt:lpwstr>
  </property>
  <property fmtid="{D5CDD505-2E9C-101B-9397-08002B2CF9AE}" pid="13" name="Sensitivity">
    <vt:lpwstr>Public</vt:lpwstr>
  </property>
</Properties>
</file>