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codeName="ThisWorkbook" autoCompressPictures="0"/>
  <mc:AlternateContent xmlns:mc="http://schemas.openxmlformats.org/markup-compatibility/2006">
    <mc:Choice Requires="x15">
      <x15ac:absPath xmlns:x15ac="http://schemas.microsoft.com/office/spreadsheetml/2010/11/ac" url="/Volumes/Isolink Server/QA/Regulatory Compliance/EICC Conflict Minerals/"/>
    </mc:Choice>
  </mc:AlternateContent>
  <xr:revisionPtr revIDLastSave="0" documentId="13_ncr:1_{3FF209FC-BCE2-3C4E-8588-BEEF74CE61E4}"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22000" yWindow="460" windowWidth="23880" windowHeight="267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G8" i="6"/>
  <c r="H8" i="6" s="1"/>
  <c r="D8" i="6" s="1"/>
  <c r="B8" i="6"/>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S120" i="5"/>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G166" i="5" l="1"/>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I764" i="5"/>
  <c r="I2158" i="5"/>
  <c r="I106" i="5"/>
  <c r="G242" i="5"/>
  <c r="G291" i="5"/>
  <c r="AB364" i="5"/>
  <c r="R488" i="5"/>
  <c r="G761" i="5"/>
  <c r="H1178" i="5"/>
  <c r="J1218" i="5"/>
  <c r="J1250" i="5"/>
  <c r="AB1312" i="5"/>
  <c r="F2013" i="5"/>
  <c r="V2061" i="5"/>
  <c r="E2061" i="5" s="1"/>
  <c r="X2061" i="5" s="1"/>
  <c r="AB2065" i="5"/>
  <c r="AB2152" i="5"/>
  <c r="H2474" i="5"/>
  <c r="E171" i="5"/>
  <c r="X171" i="5" s="1"/>
  <c r="AB196" i="5"/>
  <c r="G218"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R97" i="5"/>
  <c r="E97" i="5"/>
  <c r="X97" i="5" s="1"/>
  <c r="H127" i="5"/>
  <c r="R127" i="5"/>
  <c r="J127" i="5"/>
  <c r="I127" i="5"/>
  <c r="E127" i="5"/>
  <c r="X127" i="5" s="1"/>
  <c r="T144" i="5"/>
  <c r="S144" i="5"/>
  <c r="T320" i="5"/>
  <c r="S320" i="5"/>
  <c r="V330" i="5"/>
  <c r="G330" i="5" s="1"/>
  <c r="T895" i="5"/>
  <c r="AB895" i="5"/>
  <c r="S895" i="5"/>
  <c r="AB1863" i="5"/>
  <c r="T1863" i="5"/>
  <c r="S1863"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J107" i="5"/>
  <c r="S178" i="5"/>
  <c r="AB178" i="5"/>
  <c r="T178" i="5"/>
  <c r="V215" i="5"/>
  <c r="G215" i="5" s="1"/>
  <c r="R299" i="5"/>
  <c r="J299" i="5"/>
  <c r="T312" i="5"/>
  <c r="S312" i="5"/>
  <c r="T379" i="5"/>
  <c r="S379" i="5"/>
  <c r="E392" i="5"/>
  <c r="X392" i="5" s="1"/>
  <c r="I392" i="5"/>
  <c r="H392" i="5"/>
  <c r="S110" i="5"/>
  <c r="AB110"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F109" i="5"/>
  <c r="R109" i="5"/>
  <c r="G133" i="5"/>
  <c r="R133" i="5"/>
  <c r="F133" i="5"/>
  <c r="F169" i="5"/>
  <c r="R169" i="5"/>
  <c r="G169" i="5"/>
  <c r="E169" i="5"/>
  <c r="X169" i="5" s="1"/>
  <c r="H195" i="5"/>
  <c r="F195" i="5"/>
  <c r="E195" i="5"/>
  <c r="X195" i="5" s="1"/>
  <c r="R195" i="5"/>
  <c r="I195" i="5"/>
  <c r="J195" i="5"/>
  <c r="G195" i="5"/>
  <c r="H139" i="5"/>
  <c r="R139" i="5"/>
  <c r="J139" i="5"/>
  <c r="I139" i="5"/>
  <c r="E139" i="5"/>
  <c r="X139" i="5" s="1"/>
  <c r="F139" i="5"/>
  <c r="E193" i="5"/>
  <c r="X193" i="5" s="1"/>
  <c r="F193" i="5"/>
  <c r="H227" i="5"/>
  <c r="E227" i="5"/>
  <c r="X227" i="5" s="1"/>
  <c r="R227" i="5"/>
  <c r="F227" i="5"/>
  <c r="J227" i="5"/>
  <c r="I227"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E129" i="5"/>
  <c r="X129" i="5" s="1"/>
  <c r="F129" i="5"/>
  <c r="H199" i="5"/>
  <c r="R199" i="5"/>
  <c r="J199" i="5"/>
  <c r="I199" i="5"/>
  <c r="F199" i="5"/>
  <c r="G199" i="5"/>
  <c r="E199" i="5"/>
  <c r="X199" i="5" s="1"/>
  <c r="H131" i="5"/>
  <c r="F131" i="5"/>
  <c r="E131" i="5"/>
  <c r="X131" i="5" s="1"/>
  <c r="I131" i="5"/>
  <c r="R131" i="5"/>
  <c r="J131" i="5"/>
  <c r="G131"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F113" i="5"/>
  <c r="E113" i="5"/>
  <c r="X113" i="5" s="1"/>
  <c r="R113" i="5"/>
  <c r="H155" i="5"/>
  <c r="R155" i="5"/>
  <c r="J155" i="5"/>
  <c r="I155" i="5"/>
  <c r="E155" i="5"/>
  <c r="X155" i="5" s="1"/>
  <c r="F155" i="5"/>
  <c r="H203" i="5"/>
  <c r="R203" i="5"/>
  <c r="J203" i="5"/>
  <c r="I203" i="5"/>
  <c r="E203" i="5"/>
  <c r="X203" i="5" s="1"/>
  <c r="F203" i="5"/>
  <c r="R249" i="5"/>
  <c r="E249" i="5"/>
  <c r="X249" i="5" s="1"/>
  <c r="F249"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H114" i="5"/>
  <c r="F118" i="5"/>
  <c r="R118" i="5"/>
  <c r="J118"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S109" i="5"/>
  <c r="AB109" i="5"/>
  <c r="E117" i="5"/>
  <c r="X117" i="5" s="1"/>
  <c r="J121" i="5"/>
  <c r="I121" i="5"/>
  <c r="H121" i="5"/>
  <c r="S141" i="5"/>
  <c r="AB141" i="5"/>
  <c r="H146" i="5"/>
  <c r="F150" i="5"/>
  <c r="R150" i="5"/>
  <c r="J150"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S93" i="5"/>
  <c r="AB93" i="5"/>
  <c r="S97" i="5"/>
  <c r="AB97" i="5"/>
  <c r="H118" i="5"/>
  <c r="F122" i="5"/>
  <c r="R122" i="5"/>
  <c r="J122" i="5"/>
  <c r="J125" i="5"/>
  <c r="I125" i="5"/>
  <c r="H125" i="5"/>
  <c r="T137"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X788"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X1497"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C90" i="5" l="1"/>
  <c r="B90" i="5"/>
  <c r="C89" i="5"/>
  <c r="B89" i="5"/>
  <c r="B32" i="6"/>
  <c r="C11" i="6"/>
  <c r="C7" i="6"/>
  <c r="C9" i="6"/>
  <c r="C12" i="6"/>
  <c r="C10" i="6"/>
  <c r="C8" i="6"/>
  <c r="B87" i="5"/>
  <c r="B85" i="5"/>
  <c r="B83" i="5"/>
  <c r="C85" i="5"/>
  <c r="C88" i="5"/>
  <c r="C86" i="5"/>
  <c r="C84" i="5"/>
  <c r="C82" i="5"/>
  <c r="B88" i="5"/>
  <c r="B84" i="5"/>
  <c r="C87" i="5"/>
  <c r="B86" i="5"/>
  <c r="B82" i="5"/>
  <c r="C83" i="5"/>
  <c r="B81" i="5"/>
  <c r="B79" i="5"/>
  <c r="C80" i="5"/>
  <c r="C81" i="5"/>
  <c r="C79" i="5"/>
  <c r="B80" i="5"/>
  <c r="C78" i="5"/>
  <c r="B78" i="5"/>
  <c r="B77" i="5"/>
  <c r="C77" i="5"/>
  <c r="C76" i="5"/>
  <c r="B76" i="5"/>
  <c r="C75" i="5"/>
  <c r="C73" i="5"/>
  <c r="C71" i="5"/>
  <c r="C69" i="5"/>
  <c r="C67" i="5"/>
  <c r="C65" i="5"/>
  <c r="C63" i="5"/>
  <c r="C61" i="5"/>
  <c r="C59" i="5"/>
  <c r="C57" i="5"/>
  <c r="C55" i="5"/>
  <c r="C53" i="5"/>
  <c r="C51" i="5"/>
  <c r="C49" i="5"/>
  <c r="B75" i="5"/>
  <c r="B73" i="5"/>
  <c r="B71" i="5"/>
  <c r="B69" i="5"/>
  <c r="B67" i="5"/>
  <c r="B65" i="5"/>
  <c r="B63" i="5"/>
  <c r="B61" i="5"/>
  <c r="B59" i="5"/>
  <c r="B57" i="5"/>
  <c r="B55" i="5"/>
  <c r="B53" i="5"/>
  <c r="B51" i="5"/>
  <c r="B49" i="5"/>
  <c r="C74" i="5"/>
  <c r="C72" i="5"/>
  <c r="C70" i="5"/>
  <c r="C68" i="5"/>
  <c r="C66" i="5"/>
  <c r="C64" i="5"/>
  <c r="C62" i="5"/>
  <c r="C60" i="5"/>
  <c r="C58" i="5"/>
  <c r="C56" i="5"/>
  <c r="C54" i="5"/>
  <c r="C52" i="5"/>
  <c r="C50" i="5"/>
  <c r="C48" i="5"/>
  <c r="B74" i="5"/>
  <c r="B72" i="5"/>
  <c r="B70" i="5"/>
  <c r="B68" i="5"/>
  <c r="B66" i="5"/>
  <c r="B64" i="5"/>
  <c r="B62" i="5"/>
  <c r="B60" i="5"/>
  <c r="B58" i="5"/>
  <c r="B56" i="5"/>
  <c r="B54" i="5"/>
  <c r="B52" i="5"/>
  <c r="B50" i="5"/>
  <c r="B48" i="5"/>
  <c r="C20" i="5"/>
  <c r="C47" i="5"/>
  <c r="C45" i="5"/>
  <c r="C43" i="5"/>
  <c r="C41" i="5"/>
  <c r="C39" i="5"/>
  <c r="B36" i="5"/>
  <c r="B34" i="5"/>
  <c r="B32" i="5"/>
  <c r="B30" i="5"/>
  <c r="B28" i="5"/>
  <c r="B26" i="5"/>
  <c r="B24" i="5"/>
  <c r="C22" i="5"/>
  <c r="B47" i="5"/>
  <c r="B45" i="5"/>
  <c r="B43" i="5"/>
  <c r="B41" i="5"/>
  <c r="B39" i="5"/>
  <c r="C37" i="5"/>
  <c r="C35" i="5"/>
  <c r="C33" i="5"/>
  <c r="C31" i="5"/>
  <c r="C29" i="5"/>
  <c r="C27" i="5"/>
  <c r="C25" i="5"/>
  <c r="C23" i="5"/>
  <c r="B22" i="5"/>
  <c r="B20" i="5"/>
  <c r="B37" i="5"/>
  <c r="B33" i="5"/>
  <c r="B29" i="5"/>
  <c r="B25" i="5"/>
  <c r="C21" i="5"/>
  <c r="C46" i="5"/>
  <c r="C44" i="5"/>
  <c r="C42" i="5"/>
  <c r="C40" i="5"/>
  <c r="C38" i="5"/>
  <c r="B35" i="5"/>
  <c r="B31" i="5"/>
  <c r="B27" i="5"/>
  <c r="B23" i="5"/>
  <c r="B46" i="5"/>
  <c r="B44" i="5"/>
  <c r="B42" i="5"/>
  <c r="B40" i="5"/>
  <c r="B38" i="5"/>
  <c r="C36" i="5"/>
  <c r="C34" i="5"/>
  <c r="C32" i="5"/>
  <c r="C30" i="5"/>
  <c r="C28" i="5"/>
  <c r="C26" i="5"/>
  <c r="C24" i="5"/>
  <c r="B21" i="5"/>
  <c r="C18" i="5"/>
  <c r="C5" i="5"/>
  <c r="B6" i="5"/>
  <c r="B10" i="5"/>
  <c r="B14" i="5"/>
  <c r="B18" i="5"/>
  <c r="B9" i="5"/>
  <c r="C6" i="5"/>
  <c r="B7" i="5"/>
  <c r="B11" i="5"/>
  <c r="B15" i="5"/>
  <c r="B12" i="5"/>
  <c r="B13" i="5"/>
  <c r="C7" i="5"/>
  <c r="B8" i="5"/>
  <c r="B16" i="5"/>
  <c r="B17" i="5"/>
  <c r="B5" i="5"/>
  <c r="C19" i="5"/>
  <c r="B19" i="5"/>
  <c r="E2409" i="5"/>
  <c r="X2409" i="5" s="1"/>
  <c r="I2116" i="5"/>
  <c r="R1774" i="5"/>
  <c r="R1140" i="5"/>
  <c r="H869" i="5"/>
  <c r="G869" i="5"/>
  <c r="E852" i="5"/>
  <c r="X852" i="5" s="1"/>
  <c r="R754" i="5"/>
  <c r="J439" i="5"/>
  <c r="J411" i="5"/>
  <c r="J293" i="5"/>
  <c r="H27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J1842" i="5"/>
  <c r="H1696" i="5"/>
  <c r="E1317" i="5"/>
  <c r="X1317" i="5" s="1"/>
  <c r="J1086" i="5"/>
  <c r="I524" i="5"/>
  <c r="R439" i="5"/>
  <c r="I293"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91" i="5"/>
  <c r="R91" i="5"/>
  <c r="E91" i="5"/>
  <c r="X91" i="5" s="1"/>
  <c r="I91" i="5"/>
  <c r="J91"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B35" i="6"/>
  <c r="G35" i="6" s="1"/>
  <c r="C15" i="5"/>
  <c r="C8" i="5"/>
  <c r="C9" i="5"/>
  <c r="C10" i="5"/>
  <c r="C11" i="5"/>
  <c r="C14" i="5"/>
  <c r="C12" i="5"/>
  <c r="C13" i="5"/>
  <c r="C17" i="5"/>
  <c r="C1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90" i="5" l="1"/>
  <c r="T90" i="5"/>
  <c r="AB90" i="5"/>
  <c r="V90" i="5"/>
  <c r="G90" i="5"/>
  <c r="AB89" i="5"/>
  <c r="V89" i="5"/>
  <c r="F89" i="5" s="1"/>
  <c r="H45" i="6"/>
  <c r="D45" i="6" s="1"/>
  <c r="AB86" i="5"/>
  <c r="V82" i="5"/>
  <c r="V85" i="5"/>
  <c r="G85" i="5" s="1"/>
  <c r="V87" i="5"/>
  <c r="V84" i="5"/>
  <c r="G84" i="5" s="1"/>
  <c r="AB83" i="5"/>
  <c r="V83" i="5"/>
  <c r="G83" i="5" s="1"/>
  <c r="AB84" i="5"/>
  <c r="V86" i="5"/>
  <c r="G86" i="5" s="1"/>
  <c r="AB85" i="5"/>
  <c r="AB82" i="5"/>
  <c r="AB88" i="5"/>
  <c r="V88" i="5"/>
  <c r="G88" i="5" s="1"/>
  <c r="AB87" i="5"/>
  <c r="V81" i="5"/>
  <c r="G81" i="5" s="1"/>
  <c r="V80" i="5"/>
  <c r="G80" i="5" s="1"/>
  <c r="AB80" i="5"/>
  <c r="AB79" i="5"/>
  <c r="V79" i="5"/>
  <c r="G79" i="5" s="1"/>
  <c r="AB81" i="5"/>
  <c r="AB78" i="5"/>
  <c r="V78" i="5"/>
  <c r="V77" i="5"/>
  <c r="G77" i="5" s="1"/>
  <c r="AB77" i="5"/>
  <c r="AB76" i="5"/>
  <c r="V76" i="5"/>
  <c r="AB18" i="5"/>
  <c r="AB48" i="5"/>
  <c r="AB56" i="5"/>
  <c r="AB64" i="5"/>
  <c r="AB72" i="5"/>
  <c r="V52" i="5"/>
  <c r="G52" i="5" s="1"/>
  <c r="V60" i="5"/>
  <c r="G60" i="5" s="1"/>
  <c r="V68" i="5"/>
  <c r="G68" i="5" s="1"/>
  <c r="AB49" i="5"/>
  <c r="AB57" i="5"/>
  <c r="AB65" i="5"/>
  <c r="AB73" i="5"/>
  <c r="V53" i="5"/>
  <c r="G53" i="5" s="1"/>
  <c r="V61" i="5"/>
  <c r="G61" i="5" s="1"/>
  <c r="V69" i="5"/>
  <c r="G69" i="5" s="1"/>
  <c r="AB50" i="5"/>
  <c r="AB58" i="5"/>
  <c r="AB66" i="5"/>
  <c r="AB74" i="5"/>
  <c r="V54" i="5"/>
  <c r="G54" i="5" s="1"/>
  <c r="V62" i="5"/>
  <c r="G62" i="5" s="1"/>
  <c r="V70" i="5"/>
  <c r="G70" i="5" s="1"/>
  <c r="AB51" i="5"/>
  <c r="AB59" i="5"/>
  <c r="AB67" i="5"/>
  <c r="AB75" i="5"/>
  <c r="V55" i="5"/>
  <c r="G55" i="5" s="1"/>
  <c r="V63" i="5"/>
  <c r="G63" i="5" s="1"/>
  <c r="V71" i="5"/>
  <c r="AB52" i="5"/>
  <c r="AB60" i="5"/>
  <c r="AB68" i="5"/>
  <c r="V48" i="5"/>
  <c r="G48" i="5" s="1"/>
  <c r="V56" i="5"/>
  <c r="G56" i="5" s="1"/>
  <c r="V64" i="5"/>
  <c r="G64" i="5" s="1"/>
  <c r="V72" i="5"/>
  <c r="G72" i="5" s="1"/>
  <c r="AB53" i="5"/>
  <c r="AB61" i="5"/>
  <c r="AB69" i="5"/>
  <c r="V49" i="5"/>
  <c r="G49" i="5" s="1"/>
  <c r="V57" i="5"/>
  <c r="G57" i="5" s="1"/>
  <c r="V65" i="5"/>
  <c r="G65" i="5" s="1"/>
  <c r="V73" i="5"/>
  <c r="G73" i="5" s="1"/>
  <c r="AB54" i="5"/>
  <c r="AB62" i="5"/>
  <c r="AB70" i="5"/>
  <c r="V50" i="5"/>
  <c r="G50" i="5" s="1"/>
  <c r="V58" i="5"/>
  <c r="G58" i="5" s="1"/>
  <c r="V66" i="5"/>
  <c r="G66" i="5" s="1"/>
  <c r="V74" i="5"/>
  <c r="G74" i="5" s="1"/>
  <c r="AB55" i="5"/>
  <c r="AB63" i="5"/>
  <c r="AB71" i="5"/>
  <c r="V51" i="5"/>
  <c r="G51" i="5" s="1"/>
  <c r="V59" i="5"/>
  <c r="G59" i="5" s="1"/>
  <c r="V67" i="5"/>
  <c r="G67" i="5" s="1"/>
  <c r="V75" i="5"/>
  <c r="G75" i="5" s="1"/>
  <c r="AB21" i="5"/>
  <c r="V30" i="5"/>
  <c r="AB38" i="5"/>
  <c r="AB46" i="5"/>
  <c r="AB35" i="5"/>
  <c r="V44" i="5"/>
  <c r="G44" i="5" s="1"/>
  <c r="AB29" i="5"/>
  <c r="AB22" i="5"/>
  <c r="V29" i="5"/>
  <c r="G29" i="5" s="1"/>
  <c r="V37" i="5"/>
  <c r="G37" i="5" s="1"/>
  <c r="AB45" i="5"/>
  <c r="AB26" i="5"/>
  <c r="AB34" i="5"/>
  <c r="V43" i="5"/>
  <c r="V24" i="5"/>
  <c r="G24" i="5" s="1"/>
  <c r="V32" i="5"/>
  <c r="G32" i="5" s="1"/>
  <c r="AB40" i="5"/>
  <c r="AB23" i="5"/>
  <c r="V38" i="5"/>
  <c r="G38" i="5" s="1"/>
  <c r="V46" i="5"/>
  <c r="G46" i="5" s="1"/>
  <c r="AB33" i="5"/>
  <c r="V23" i="5"/>
  <c r="G23" i="5" s="1"/>
  <c r="V31" i="5"/>
  <c r="AB39" i="5"/>
  <c r="AB47" i="5"/>
  <c r="AB28" i="5"/>
  <c r="AB36" i="5"/>
  <c r="V45" i="5"/>
  <c r="G45" i="5" s="1"/>
  <c r="V26" i="5"/>
  <c r="V34" i="5"/>
  <c r="G34" i="5" s="1"/>
  <c r="AB42" i="5"/>
  <c r="AB27" i="5"/>
  <c r="V40" i="5"/>
  <c r="G40" i="5" s="1"/>
  <c r="V21" i="5"/>
  <c r="AB37" i="5"/>
  <c r="V25" i="5"/>
  <c r="G25" i="5" s="1"/>
  <c r="V33" i="5"/>
  <c r="G33" i="5" s="1"/>
  <c r="AB41" i="5"/>
  <c r="V22" i="5"/>
  <c r="AB30" i="5"/>
  <c r="V39" i="5"/>
  <c r="G39" i="5" s="1"/>
  <c r="V47" i="5"/>
  <c r="G47" i="5" s="1"/>
  <c r="V28" i="5"/>
  <c r="G28" i="5" s="1"/>
  <c r="V36" i="5"/>
  <c r="AB44" i="5"/>
  <c r="AB31" i="5"/>
  <c r="V42" i="5"/>
  <c r="AB25" i="5"/>
  <c r="AB20" i="5"/>
  <c r="V27" i="5"/>
  <c r="V35" i="5"/>
  <c r="G35" i="5" s="1"/>
  <c r="AB43" i="5"/>
  <c r="AB24" i="5"/>
  <c r="AB32" i="5"/>
  <c r="V41" i="5"/>
  <c r="G41" i="5" s="1"/>
  <c r="V20" i="5"/>
  <c r="G20" i="5" s="1"/>
  <c r="AB19" i="5"/>
  <c r="V6" i="5"/>
  <c r="V19" i="5"/>
  <c r="G19" i="5" s="1"/>
  <c r="AB6" i="5"/>
  <c r="AB5" i="5"/>
  <c r="V5" i="5"/>
  <c r="V18" i="5"/>
  <c r="G18" i="5" s="1"/>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D24" i="6"/>
  <c r="C24" i="6"/>
  <c r="X100"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H90" i="5" l="1"/>
  <c r="I90" i="5"/>
  <c r="F90" i="5"/>
  <c r="J90" i="5"/>
  <c r="E90" i="5"/>
  <c r="X90" i="5" s="1"/>
  <c r="R90" i="5"/>
  <c r="I89" i="5"/>
  <c r="J89" i="5"/>
  <c r="H89" i="5"/>
  <c r="R89" i="5"/>
  <c r="E89" i="5"/>
  <c r="G89" i="5"/>
  <c r="G68" i="6"/>
  <c r="H68" i="6" s="1"/>
  <c r="D68" i="6" s="1"/>
  <c r="C34" i="6"/>
  <c r="D34" i="6"/>
  <c r="H87" i="5"/>
  <c r="R87" i="5"/>
  <c r="J87" i="5"/>
  <c r="G87" i="5"/>
  <c r="E87" i="5"/>
  <c r="I87" i="5"/>
  <c r="F87" i="5"/>
  <c r="R82" i="5"/>
  <c r="I82" i="5"/>
  <c r="E82" i="5"/>
  <c r="H82" i="5"/>
  <c r="F82" i="5"/>
  <c r="J82" i="5"/>
  <c r="H86" i="5"/>
  <c r="R86" i="5"/>
  <c r="E86" i="5"/>
  <c r="F86" i="5"/>
  <c r="I86" i="5"/>
  <c r="J86" i="5"/>
  <c r="R88" i="5"/>
  <c r="H88" i="5"/>
  <c r="I88" i="5"/>
  <c r="F88" i="5"/>
  <c r="J88" i="5"/>
  <c r="E88" i="5"/>
  <c r="J83" i="5"/>
  <c r="I83" i="5"/>
  <c r="H83" i="5"/>
  <c r="F83" i="5"/>
  <c r="R83" i="5"/>
  <c r="E83" i="5"/>
  <c r="R85" i="5"/>
  <c r="J85" i="5"/>
  <c r="I85" i="5"/>
  <c r="E85" i="5"/>
  <c r="F85" i="5"/>
  <c r="H85" i="5"/>
  <c r="R84" i="5"/>
  <c r="I84" i="5"/>
  <c r="J84" i="5"/>
  <c r="E84" i="5"/>
  <c r="H84" i="5"/>
  <c r="F84" i="5"/>
  <c r="G82" i="5"/>
  <c r="E79" i="5"/>
  <c r="I79" i="5"/>
  <c r="J79" i="5"/>
  <c r="R79" i="5"/>
  <c r="H79" i="5"/>
  <c r="F79" i="5"/>
  <c r="R80" i="5"/>
  <c r="I80" i="5"/>
  <c r="J80" i="5"/>
  <c r="E80" i="5"/>
  <c r="H80" i="5"/>
  <c r="F80" i="5"/>
  <c r="R81" i="5"/>
  <c r="I81" i="5"/>
  <c r="J81" i="5"/>
  <c r="E81" i="5"/>
  <c r="F81" i="5"/>
  <c r="H81" i="5"/>
  <c r="R78" i="5"/>
  <c r="E78" i="5"/>
  <c r="I78" i="5"/>
  <c r="F78" i="5"/>
  <c r="J78" i="5"/>
  <c r="H78" i="5"/>
  <c r="G78" i="5"/>
  <c r="H77" i="5"/>
  <c r="R77" i="5"/>
  <c r="I77" i="5"/>
  <c r="E77" i="5"/>
  <c r="F77" i="5"/>
  <c r="J77" i="5"/>
  <c r="R76" i="5"/>
  <c r="I76" i="5"/>
  <c r="F76" i="5"/>
  <c r="J76" i="5"/>
  <c r="H76" i="5"/>
  <c r="E76" i="5"/>
  <c r="G76" i="5"/>
  <c r="J67" i="5"/>
  <c r="E67" i="5"/>
  <c r="H67" i="5"/>
  <c r="I67" i="5"/>
  <c r="R67" i="5"/>
  <c r="F67" i="5"/>
  <c r="R51" i="5"/>
  <c r="F51" i="5"/>
  <c r="J51" i="5"/>
  <c r="E51" i="5"/>
  <c r="H51" i="5"/>
  <c r="I51" i="5"/>
  <c r="E73" i="5"/>
  <c r="I73" i="5"/>
  <c r="J73" i="5"/>
  <c r="R73" i="5"/>
  <c r="F73" i="5"/>
  <c r="H73" i="5"/>
  <c r="E57" i="5"/>
  <c r="H57" i="5"/>
  <c r="I57" i="5"/>
  <c r="R57" i="5"/>
  <c r="F57" i="5"/>
  <c r="J57" i="5"/>
  <c r="R66" i="5"/>
  <c r="I66" i="5"/>
  <c r="H66" i="5"/>
  <c r="F66" i="5"/>
  <c r="E66" i="5"/>
  <c r="J66" i="5"/>
  <c r="R50" i="5"/>
  <c r="H50" i="5"/>
  <c r="E50" i="5"/>
  <c r="F50" i="5"/>
  <c r="I50" i="5"/>
  <c r="J50" i="5"/>
  <c r="R72" i="5"/>
  <c r="H72" i="5"/>
  <c r="F72" i="5"/>
  <c r="I72" i="5"/>
  <c r="E72" i="5"/>
  <c r="J72" i="5"/>
  <c r="R56" i="5"/>
  <c r="J56" i="5"/>
  <c r="I56" i="5"/>
  <c r="H56" i="5"/>
  <c r="E56" i="5"/>
  <c r="F56" i="5"/>
  <c r="H71" i="5"/>
  <c r="J71" i="5"/>
  <c r="G71" i="5"/>
  <c r="R71" i="5"/>
  <c r="I71" i="5"/>
  <c r="E71" i="5"/>
  <c r="H55" i="5"/>
  <c r="R55" i="5"/>
  <c r="J55" i="5"/>
  <c r="E55" i="5"/>
  <c r="F55" i="5"/>
  <c r="I55" i="5"/>
  <c r="R62" i="5"/>
  <c r="I62" i="5"/>
  <c r="F62" i="5"/>
  <c r="E62" i="5"/>
  <c r="J62" i="5"/>
  <c r="H62" i="5"/>
  <c r="R69" i="5"/>
  <c r="J69" i="5"/>
  <c r="I69" i="5"/>
  <c r="F69" i="5"/>
  <c r="H69" i="5"/>
  <c r="E69" i="5"/>
  <c r="R53" i="5"/>
  <c r="I53" i="5"/>
  <c r="H53" i="5"/>
  <c r="E53" i="5"/>
  <c r="F53" i="5"/>
  <c r="J53" i="5"/>
  <c r="R60" i="5"/>
  <c r="J60" i="5"/>
  <c r="E60" i="5"/>
  <c r="H60" i="5"/>
  <c r="F60" i="5"/>
  <c r="I60" i="5"/>
  <c r="E75" i="5"/>
  <c r="R75" i="5"/>
  <c r="J75" i="5"/>
  <c r="H75" i="5"/>
  <c r="I75" i="5"/>
  <c r="F75" i="5"/>
  <c r="H59" i="5"/>
  <c r="I59" i="5"/>
  <c r="F59" i="5"/>
  <c r="E59" i="5"/>
  <c r="J59" i="5"/>
  <c r="R59" i="5"/>
  <c r="R65" i="5"/>
  <c r="E65" i="5"/>
  <c r="J65" i="5"/>
  <c r="F65" i="5"/>
  <c r="H65" i="5"/>
  <c r="I65" i="5"/>
  <c r="R49" i="5"/>
  <c r="H49" i="5"/>
  <c r="F49" i="5"/>
  <c r="E49" i="5"/>
  <c r="I49" i="5"/>
  <c r="J49" i="5"/>
  <c r="E74" i="5"/>
  <c r="R74" i="5"/>
  <c r="H74" i="5"/>
  <c r="F74" i="5"/>
  <c r="J74" i="5"/>
  <c r="I74" i="5"/>
  <c r="E58" i="5"/>
  <c r="R58" i="5"/>
  <c r="F58" i="5"/>
  <c r="I58" i="5"/>
  <c r="H58" i="5"/>
  <c r="J58" i="5"/>
  <c r="R64" i="5"/>
  <c r="I64" i="5"/>
  <c r="J64" i="5"/>
  <c r="H64" i="5"/>
  <c r="E64" i="5"/>
  <c r="F64" i="5"/>
  <c r="R48" i="5"/>
  <c r="I48" i="5"/>
  <c r="J48" i="5"/>
  <c r="H48" i="5"/>
  <c r="F48" i="5"/>
  <c r="E48" i="5"/>
  <c r="E63" i="5"/>
  <c r="J63" i="5"/>
  <c r="R63" i="5"/>
  <c r="H63" i="5"/>
  <c r="F63" i="5"/>
  <c r="I63" i="5"/>
  <c r="H70" i="5"/>
  <c r="J70" i="5"/>
  <c r="R70" i="5"/>
  <c r="I70" i="5"/>
  <c r="E70" i="5"/>
  <c r="F70" i="5"/>
  <c r="H54" i="5"/>
  <c r="I54" i="5"/>
  <c r="J54" i="5"/>
  <c r="R54" i="5"/>
  <c r="E54" i="5"/>
  <c r="F54" i="5"/>
  <c r="R61" i="5"/>
  <c r="F61" i="5"/>
  <c r="H61" i="5"/>
  <c r="I61" i="5"/>
  <c r="E61" i="5"/>
  <c r="J61" i="5"/>
  <c r="R68" i="5"/>
  <c r="F68" i="5"/>
  <c r="E68" i="5"/>
  <c r="I68" i="5"/>
  <c r="J68" i="5"/>
  <c r="H68" i="5"/>
  <c r="R52" i="5"/>
  <c r="F52" i="5"/>
  <c r="E52" i="5"/>
  <c r="I52" i="5"/>
  <c r="J52" i="5"/>
  <c r="H52" i="5"/>
  <c r="E27" i="5"/>
  <c r="R27" i="5"/>
  <c r="H27" i="5"/>
  <c r="J27" i="5"/>
  <c r="F27" i="5"/>
  <c r="I27" i="5"/>
  <c r="E42" i="5"/>
  <c r="H42" i="5"/>
  <c r="R42" i="5"/>
  <c r="I42" i="5"/>
  <c r="F42" i="5"/>
  <c r="J42" i="5"/>
  <c r="R36" i="5"/>
  <c r="H36" i="5"/>
  <c r="E36" i="5"/>
  <c r="F36" i="5"/>
  <c r="I36" i="5"/>
  <c r="J36" i="5"/>
  <c r="I22" i="5"/>
  <c r="F22" i="5"/>
  <c r="R22" i="5"/>
  <c r="J22" i="5"/>
  <c r="H22" i="5"/>
  <c r="E22" i="5"/>
  <c r="H21" i="5"/>
  <c r="R21" i="5"/>
  <c r="I21" i="5"/>
  <c r="J21" i="5"/>
  <c r="E21" i="5"/>
  <c r="F21" i="5"/>
  <c r="I26" i="5"/>
  <c r="E26" i="5"/>
  <c r="R26" i="5"/>
  <c r="F26" i="5"/>
  <c r="H26" i="5"/>
  <c r="J26" i="5"/>
  <c r="E31" i="5"/>
  <c r="I31" i="5"/>
  <c r="R31" i="5"/>
  <c r="H31" i="5"/>
  <c r="F31" i="5"/>
  <c r="J31" i="5"/>
  <c r="F43" i="5"/>
  <c r="E43" i="5"/>
  <c r="G43" i="5"/>
  <c r="J43" i="5"/>
  <c r="H43" i="5"/>
  <c r="R43" i="5"/>
  <c r="I43" i="5"/>
  <c r="I30" i="5"/>
  <c r="R30" i="5"/>
  <c r="J30" i="5"/>
  <c r="E30" i="5"/>
  <c r="H30" i="5"/>
  <c r="F30" i="5"/>
  <c r="R20" i="5"/>
  <c r="I20" i="5"/>
  <c r="J20" i="5"/>
  <c r="F20" i="5"/>
  <c r="E20" i="5"/>
  <c r="H20" i="5"/>
  <c r="F47" i="5"/>
  <c r="H47" i="5"/>
  <c r="I47" i="5"/>
  <c r="J47" i="5"/>
  <c r="E47" i="5"/>
  <c r="R47" i="5"/>
  <c r="R33" i="5"/>
  <c r="E33" i="5"/>
  <c r="J33" i="5"/>
  <c r="I33" i="5"/>
  <c r="F33" i="5"/>
  <c r="H33" i="5"/>
  <c r="H38" i="5"/>
  <c r="I38" i="5"/>
  <c r="F38" i="5"/>
  <c r="E38" i="5"/>
  <c r="J38" i="5"/>
  <c r="R38" i="5"/>
  <c r="R32" i="5"/>
  <c r="I32" i="5"/>
  <c r="J32" i="5"/>
  <c r="F32" i="5"/>
  <c r="E32" i="5"/>
  <c r="H32" i="5"/>
  <c r="H29" i="5"/>
  <c r="F29" i="5"/>
  <c r="J29" i="5"/>
  <c r="R29" i="5"/>
  <c r="E29" i="5"/>
  <c r="I29" i="5"/>
  <c r="R44" i="5"/>
  <c r="F44" i="5"/>
  <c r="E44" i="5"/>
  <c r="I44" i="5"/>
  <c r="J44" i="5"/>
  <c r="H44" i="5"/>
  <c r="H35" i="5"/>
  <c r="I35" i="5"/>
  <c r="E35" i="5"/>
  <c r="F35" i="5"/>
  <c r="R35" i="5"/>
  <c r="J35" i="5"/>
  <c r="R40" i="5"/>
  <c r="I40" i="5"/>
  <c r="F40" i="5"/>
  <c r="J40" i="5"/>
  <c r="E40" i="5"/>
  <c r="H40" i="5"/>
  <c r="R34" i="5"/>
  <c r="F34" i="5"/>
  <c r="H34" i="5"/>
  <c r="J34" i="5"/>
  <c r="E34" i="5"/>
  <c r="I34" i="5"/>
  <c r="R45" i="5"/>
  <c r="E45" i="5"/>
  <c r="I45" i="5"/>
  <c r="J45" i="5"/>
  <c r="F45" i="5"/>
  <c r="H45" i="5"/>
  <c r="H23" i="5"/>
  <c r="F23" i="5"/>
  <c r="I23" i="5"/>
  <c r="J23" i="5"/>
  <c r="E23" i="5"/>
  <c r="R23" i="5"/>
  <c r="R41" i="5"/>
  <c r="E41" i="5"/>
  <c r="F41" i="5"/>
  <c r="J41" i="5"/>
  <c r="I41" i="5"/>
  <c r="H41" i="5"/>
  <c r="G27" i="5"/>
  <c r="G42" i="5"/>
  <c r="G36" i="5"/>
  <c r="E28" i="5"/>
  <c r="I28" i="5"/>
  <c r="J28" i="5"/>
  <c r="H28" i="5"/>
  <c r="F28" i="5"/>
  <c r="R28" i="5"/>
  <c r="H39" i="5"/>
  <c r="I39" i="5"/>
  <c r="J39" i="5"/>
  <c r="E39" i="5"/>
  <c r="R39" i="5"/>
  <c r="F39" i="5"/>
  <c r="G22" i="5"/>
  <c r="E25" i="5"/>
  <c r="J25" i="5"/>
  <c r="H25" i="5"/>
  <c r="F25" i="5"/>
  <c r="I25" i="5"/>
  <c r="R25" i="5"/>
  <c r="G21" i="5"/>
  <c r="G26" i="5"/>
  <c r="G31" i="5"/>
  <c r="R46" i="5"/>
  <c r="J46" i="5"/>
  <c r="H46" i="5"/>
  <c r="E46" i="5"/>
  <c r="I46" i="5"/>
  <c r="F46" i="5"/>
  <c r="R24" i="5"/>
  <c r="H24" i="5"/>
  <c r="J24" i="5"/>
  <c r="E24" i="5"/>
  <c r="I24" i="5"/>
  <c r="F24" i="5"/>
  <c r="R37" i="5"/>
  <c r="F37" i="5"/>
  <c r="I37" i="5"/>
  <c r="J37" i="5"/>
  <c r="E37" i="5"/>
  <c r="H37" i="5"/>
  <c r="G30" i="5"/>
  <c r="H5" i="5"/>
  <c r="J5" i="5"/>
  <c r="I5" i="5"/>
  <c r="F5" i="5"/>
  <c r="R5" i="5"/>
  <c r="E5" i="5"/>
  <c r="R6" i="5"/>
  <c r="H6" i="5"/>
  <c r="F6" i="5"/>
  <c r="I6" i="5"/>
  <c r="J6" i="5"/>
  <c r="E6" i="5"/>
  <c r="I18" i="5"/>
  <c r="E18" i="5"/>
  <c r="F18" i="5"/>
  <c r="J18" i="5"/>
  <c r="H18" i="5"/>
  <c r="R18" i="5"/>
  <c r="H19" i="5"/>
  <c r="E19" i="5"/>
  <c r="F19" i="5"/>
  <c r="R19" i="5"/>
  <c r="I19" i="5"/>
  <c r="J19" i="5"/>
  <c r="G5" i="5"/>
  <c r="G6" i="5"/>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T89" i="5"/>
  <c r="T76" i="5"/>
  <c r="T66" i="5"/>
  <c r="T75" i="5"/>
  <c r="T22" i="5"/>
  <c r="T74" i="5"/>
  <c r="T48" i="5"/>
  <c r="T73" i="5"/>
  <c r="T33" i="5"/>
  <c r="T82" i="5"/>
  <c r="T72" i="5"/>
  <c r="T85" i="5"/>
  <c r="T71" i="5"/>
  <c r="T83" i="5"/>
  <c r="T61" i="5"/>
  <c r="T87" i="5"/>
  <c r="T54" i="5"/>
  <c r="T52" i="5"/>
  <c r="T44" i="5"/>
  <c r="T25" i="5"/>
  <c r="T23" i="5"/>
  <c r="T67" i="5"/>
  <c r="T7" i="5"/>
  <c r="T21" i="5"/>
  <c r="T29" i="5"/>
  <c r="T53" i="5"/>
  <c r="T55" i="5"/>
  <c r="T36" i="5"/>
  <c r="T19" i="5"/>
  <c r="T5" i="5"/>
  <c r="T50" i="5"/>
  <c r="T30" i="5"/>
  <c r="T35" i="5"/>
  <c r="T42" i="5"/>
  <c r="T37" i="5"/>
  <c r="T14" i="5"/>
  <c r="T27" i="5"/>
  <c r="T59" i="5"/>
  <c r="T20" i="5"/>
  <c r="T18" i="5"/>
  <c r="T60" i="5"/>
  <c r="T38" i="5"/>
  <c r="T64" i="5"/>
  <c r="T6" i="5"/>
  <c r="T51" i="5"/>
  <c r="T46" i="5"/>
  <c r="T24" i="5"/>
  <c r="T65" i="5"/>
  <c r="T32" i="5"/>
  <c r="T13" i="5"/>
  <c r="T31" i="5"/>
  <c r="T15" i="5"/>
  <c r="T9" i="5"/>
  <c r="T57" i="5"/>
  <c r="T26" i="5"/>
  <c r="T45" i="5"/>
  <c r="T70" i="5"/>
  <c r="T43" i="5"/>
  <c r="T56" i="5"/>
  <c r="T68" i="5"/>
  <c r="T86" i="5"/>
  <c r="T49" i="5"/>
  <c r="T88" i="5"/>
  <c r="T47" i="5"/>
  <c r="T84" i="5"/>
  <c r="T58" i="5"/>
  <c r="T80" i="5"/>
  <c r="T34" i="5"/>
  <c r="T79" i="5"/>
  <c r="T28" i="5"/>
  <c r="T81" i="5"/>
  <c r="T10" i="5"/>
  <c r="T78" i="5"/>
  <c r="T62" i="5"/>
  <c r="T77" i="5"/>
  <c r="T39" i="5"/>
  <c r="T63" i="5"/>
  <c r="T40" i="5"/>
  <c r="T8" i="5"/>
  <c r="T41" i="5"/>
  <c r="T12" i="5"/>
  <c r="T16" i="5"/>
  <c r="T17" i="5"/>
  <c r="T11" i="5"/>
  <c r="T69" i="5"/>
  <c r="X89" i="5" l="1"/>
  <c r="C68" i="6"/>
  <c r="X86" i="5"/>
  <c r="X82" i="5"/>
  <c r="X85" i="5"/>
  <c r="X83" i="5"/>
  <c r="X84" i="5"/>
  <c r="X88" i="5"/>
  <c r="X87" i="5"/>
  <c r="X81" i="5"/>
  <c r="X80" i="5"/>
  <c r="X79" i="5"/>
  <c r="X78" i="5"/>
  <c r="X77" i="5"/>
  <c r="X76" i="5"/>
  <c r="X70" i="5"/>
  <c r="X58" i="5"/>
  <c r="X49" i="5"/>
  <c r="X65" i="5"/>
  <c r="X59" i="5"/>
  <c r="X55" i="5"/>
  <c r="X71" i="5"/>
  <c r="X56" i="5"/>
  <c r="X57" i="5"/>
  <c r="X68" i="5"/>
  <c r="X61" i="5"/>
  <c r="X52" i="5"/>
  <c r="X54" i="5"/>
  <c r="X63" i="5"/>
  <c r="X64" i="5"/>
  <c r="X74" i="5"/>
  <c r="X75" i="5"/>
  <c r="X60" i="5"/>
  <c r="X51" i="5"/>
  <c r="X67" i="5"/>
  <c r="X48" i="5"/>
  <c r="X53" i="5"/>
  <c r="X69" i="5"/>
  <c r="X62" i="5"/>
  <c r="X72" i="5"/>
  <c r="X50" i="5"/>
  <c r="X66" i="5"/>
  <c r="X73" i="5"/>
  <c r="X40" i="5"/>
  <c r="X35" i="5"/>
  <c r="X32" i="5"/>
  <c r="X20" i="5"/>
  <c r="X43" i="5"/>
  <c r="X26" i="5"/>
  <c r="X22" i="5"/>
  <c r="X24" i="5"/>
  <c r="X37" i="5"/>
  <c r="X36" i="5"/>
  <c r="X42" i="5"/>
  <c r="X46" i="5"/>
  <c r="X25" i="5"/>
  <c r="X39" i="5"/>
  <c r="X23" i="5"/>
  <c r="X34" i="5"/>
  <c r="X44" i="5"/>
  <c r="X29" i="5"/>
  <c r="X47" i="5"/>
  <c r="X28" i="5"/>
  <c r="X41" i="5"/>
  <c r="X45" i="5"/>
  <c r="X38" i="5"/>
  <c r="X33" i="5"/>
  <c r="X30" i="5"/>
  <c r="X31" i="5"/>
  <c r="X21" i="5"/>
  <c r="X27" i="5"/>
  <c r="X19" i="5"/>
  <c r="X6" i="5"/>
  <c r="X18" i="5"/>
  <c r="X5" i="5"/>
  <c r="X13" i="5"/>
  <c r="X10" i="5"/>
  <c r="D65" i="6"/>
  <c r="X9" i="5"/>
  <c r="X12" i="5"/>
  <c r="X14" i="5"/>
  <c r="X17" i="5"/>
  <c r="D66" i="6"/>
  <c r="C67" i="6"/>
  <c r="X11" i="5"/>
  <c r="X15" i="5"/>
  <c r="X8" i="5"/>
  <c r="X7" i="5"/>
  <c r="G69" i="6"/>
  <c r="H69" i="6" s="1"/>
  <c r="H70" i="6" s="1"/>
  <c r="D2" i="6" s="1"/>
  <c r="X16" i="5"/>
  <c r="D55" i="6"/>
  <c r="C55" i="6"/>
  <c r="D56" i="6"/>
  <c r="C56" i="6"/>
  <c r="S89" i="5"/>
  <c r="S77" i="5"/>
  <c r="S40" i="5"/>
  <c r="S15" i="5"/>
  <c r="S56" i="5"/>
  <c r="S68" i="5"/>
  <c r="S83" i="5"/>
  <c r="S54" i="5"/>
  <c r="S63" i="5"/>
  <c r="S80" i="5"/>
  <c r="S7" i="5"/>
  <c r="S29" i="5"/>
  <c r="S25" i="5"/>
  <c r="S41" i="5"/>
  <c r="S87" i="5"/>
  <c r="S46" i="5"/>
  <c r="S13" i="5"/>
  <c r="S47" i="5"/>
  <c r="S12" i="5"/>
  <c r="S64" i="5"/>
  <c r="S38" i="5"/>
  <c r="S69" i="5"/>
  <c r="S14" i="5"/>
  <c r="S30" i="5"/>
  <c r="S19" i="5"/>
  <c r="S32" i="5"/>
  <c r="S55" i="5"/>
  <c r="S70" i="5"/>
  <c r="S6" i="5"/>
  <c r="S33" i="5"/>
  <c r="S39" i="5"/>
  <c r="S73" i="5"/>
  <c r="S49" i="5"/>
  <c r="S60" i="5"/>
  <c r="S22" i="5"/>
  <c r="S45" i="5"/>
  <c r="S79" i="5"/>
  <c r="S26" i="5"/>
  <c r="S8" i="5"/>
  <c r="S75" i="5"/>
  <c r="S17" i="5"/>
  <c r="S43" i="5"/>
  <c r="S36" i="5"/>
  <c r="S51" i="5"/>
  <c r="S78" i="5"/>
  <c r="S48" i="5"/>
  <c r="S62" i="5"/>
  <c r="S61" i="5"/>
  <c r="S20" i="5"/>
  <c r="S66" i="5"/>
  <c r="S59" i="5"/>
  <c r="S85" i="5"/>
  <c r="S88" i="5"/>
  <c r="S28" i="5"/>
  <c r="S67" i="5"/>
  <c r="S82" i="5"/>
  <c r="S58" i="5"/>
  <c r="S65" i="5"/>
  <c r="S42" i="5"/>
  <c r="S57" i="5"/>
  <c r="S5" i="5"/>
  <c r="S76" i="5"/>
  <c r="S9" i="5"/>
  <c r="S86" i="5"/>
  <c r="S71" i="5"/>
  <c r="S44" i="5"/>
  <c r="S35" i="5"/>
  <c r="S10" i="5"/>
  <c r="S50" i="5"/>
  <c r="S74" i="5"/>
  <c r="S52" i="5"/>
  <c r="S24" i="5"/>
  <c r="S21" i="5"/>
  <c r="S23" i="5"/>
  <c r="S34" i="5"/>
  <c r="S18" i="5"/>
  <c r="S81" i="5"/>
  <c r="S11" i="5"/>
  <c r="S31" i="5"/>
  <c r="S72" i="5"/>
  <c r="S37" i="5"/>
  <c r="S53" i="5"/>
  <c r="S84" i="5"/>
  <c r="S27" i="5"/>
  <c r="S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<sst xmlns="http://schemas.openxmlformats.org/spreadsheetml/2006/main" count="21894" uniqueCount="15517">
  <si>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</si>
  <si>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</si>
  <si>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</si>
  <si>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</si>
  <si>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</si>
  <si>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</si>
  <si>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</si>
  <si>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</si>
  <si>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</si>
  <si>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</si>
  <si>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</si>
  <si>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</si>
  <si>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</si>
  <si>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</si>
  <si>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</si>
  <si>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</si>
  <si>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</si>
  <si>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</si>
  <si>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</si>
  <si>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</si>
  <si>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</si>
  <si>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</si>
  <si>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</si>
  <si>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</si>
  <si>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</si>
  <si>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</si>
  <si>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</si>
  <si>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</si>
  <si>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</si>
  <si>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</si>
  <si>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</si>
  <si>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</si>
  <si>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</si>
  <si>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</si>
  <si>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</si>
  <si>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</si>
  <si>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</si>
  <si>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</si>
  <si>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</si>
  <si>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</si>
  <si>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</si>
  <si>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</si>
  <si>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</si>
  <si>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</si>
  <si>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</si>
  <si>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</si>
  <si>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</si>
  <si>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</si>
  <si>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</si>
  <si>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</si>
  <si>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</si>
  <si>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</si>
  <si>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</si>
  <si>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</si>
  <si>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</si>
  <si>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</si>
  <si>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</si>
  <si>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</si>
  <si>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</si>
  <si>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</si>
  <si>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</si>
  <si>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</si>
  <si>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</si>
  <si>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</si>
  <si>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</si>
  <si>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</si>
  <si>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</si>
  <si>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</si>
  <si>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</si>
  <si>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</si>
  <si>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</si>
  <si>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</si>
  <si>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</si>
  <si>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</si>
  <si>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</si>
  <si>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</si>
  <si>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</si>
  <si>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</si>
  <si>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</si>
  <si>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</si>
  <si>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</si>
  <si>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</si>
  <si>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</si>
  <si>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</si>
  <si>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</si>
  <si>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</si>
  <si>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</si>
  <si>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</si>
  <si>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</si>
  <si>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</si>
  <si>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</si>
  <si>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</si>
  <si>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</si>
  <si>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</si>
  <si>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</si>
  <si>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</si>
  <si>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</si>
  <si>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</si>
  <si>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</si>
  <si>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</si>
  <si>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</si>
  <si>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</si>
  <si>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</si>
  <si>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</si>
  <si>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</si>
  <si>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</si>
  <si>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</si>
  <si>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</si>
  <si>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</si>
  <si>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</si>
  <si>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</si>
  <si>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</si>
  <si>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</si>
  <si>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</si>
  <si>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</si>
  <si>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</si>
  <si>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</si>
  <si>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</si>
  <si>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</si>
  <si>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</si>
  <si>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</si>
  <si>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</si>
  <si>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</si>
  <si>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</si>
  <si>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</si>
  <si>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</si>
  <si>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</si>
  <si>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</si>
  <si>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</si>
  <si>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</si>
  <si>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</si>
  <si>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</si>
  <si>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</si>
  <si>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</si>
  <si>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</si>
  <si>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</si>
  <si>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</si>
  <si>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</si>
  <si>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</si>
  <si>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</si>
  <si>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</si>
  <si>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</si>
  <si>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</si>
  <si>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</si>
  <si>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</si>
  <si>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</si>
  <si>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</si>
  <si>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</si>
  <si>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</si>
  <si>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</si>
  <si>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</si>
  <si>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</si>
  <si>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</si>
  <si>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</si>
  <si>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</si>
  <si>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</si>
  <si>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</si>
  <si>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</si>
  <si>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</si>
  <si>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</si>
  <si>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</si>
  <si>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</si>
  <si>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</si>
  <si>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</si>
  <si>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</si>
  <si>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</si>
  <si>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</si>
  <si>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</si>
  <si>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</si>
  <si>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</si>
  <si>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</si>
  <si>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</si>
  <si>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</si>
  <si>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</si>
  <si>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</si>
  <si>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</si>
  <si>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</si>
  <si>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</si>
  <si>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</si>
  <si>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</si>
  <si>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</si>
  <si>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</si>
  <si>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</si>
  <si>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</si>
  <si>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</si>
  <si>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</si>
  <si>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</si>
  <si>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</si>
  <si>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</si>
  <si>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</si>
  <si>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</si>
  <si>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</si>
  <si>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</si>
  <si>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</si>
  <si>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</si>
  <si>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</si>
  <si>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</si>
  <si>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</si>
  <si>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</si>
  <si>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</si>
  <si>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</si>
  <si>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</si>
  <si>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</si>
  <si>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</si>
  <si>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</si>
  <si>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</si>
  <si>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</si>
  <si>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</si>
  <si>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</si>
  <si>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</si>
  <si>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</si>
  <si>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</si>
  <si>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</si>
  <si>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</si>
  <si>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</si>
  <si>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</si>
  <si>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</si>
  <si>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</si>
  <si>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</si>
  <si>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</si>
  <si>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</si>
  <si>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</si>
  <si>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</si>
  <si>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</si>
  <si>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</si>
  <si>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</si>
  <si>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</si>
  <si>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</si>
  <si>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</si>
  <si>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</si>
  <si>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</si>
  <si>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</si>
  <si>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</si>
  <si>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</si>
  <si>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</si>
  <si>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</si>
  <si>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</si>
  <si>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</si>
  <si>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</si>
  <si>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</si>
  <si>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</si>
  <si>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</si>
  <si>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</si>
  <si>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</si>
  <si>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</si>
  <si>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</si>
  <si>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</si>
  <si>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</si>
  <si>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</si>
  <si>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</si>
  <si>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</si>
  <si>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</si>
  <si>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</si>
  <si>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</si>
  <si>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</si>
  <si>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</si>
  <si>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</si>
  <si>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</si>
  <si>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</si>
  <si>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</si>
  <si>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</si>
  <si>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</si>
  <si>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</si>
  <si>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</si>
  <si>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</si>
  <si>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</si>
  <si>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</si>
  <si>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</si>
  <si>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</si>
  <si>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</si>
  <si>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</si>
  <si>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</si>
  <si>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</si>
  <si>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</si>
  <si>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</si>
  <si>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</si>
  <si>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</si>
  <si>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</si>
  <si>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</si>
  <si>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</si>
  <si>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</si>
  <si>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</si>
  <si>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</si>
  <si>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</si>
  <si>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</si>
  <si>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</si>
  <si>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</si>
  <si>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</si>
  <si>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</si>
  <si>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</si>
  <si>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</si>
  <si>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</si>
  <si>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</si>
  <si>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</si>
  <si>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</si>
  <si>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</si>
  <si>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</si>
  <si>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</si>
  <si>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</si>
  <si>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</si>
  <si>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</si>
  <si>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</si>
  <si>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</si>
  <si>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</si>
  <si>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</si>
  <si>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</si>
  <si>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</si>
  <si>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</si>
  <si>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</si>
  <si>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</si>
  <si>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</si>
  <si>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</si>
  <si>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</si>
  <si>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</si>
  <si>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</si>
  <si>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</si>
  <si>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</si>
  <si>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</si>
  <si>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</si>
  <si>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</si>
  <si>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</si>
  <si>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</si>
  <si>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</si>
  <si>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</si>
  <si>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</si>
  <si>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</si>
  <si>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</si>
  <si>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</si>
  <si>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</si>
  <si>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</si>
  <si>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</si>
  <si>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</si>
  <si>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</si>
  <si>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</si>
  <si>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</si>
  <si>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</si>
  <si>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</si>
  <si>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</si>
  <si>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</si>
  <si>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</si>
  <si>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</si>
  <si>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</si>
  <si>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</si>
  <si>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</si>
  <si>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</si>
  <si>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</si>
  <si>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</si>
  <si>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</si>
  <si>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</si>
  <si>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</si>
  <si>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</si>
  <si>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</si>
  <si>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</si>
  <si>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</si>
  <si>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</si>
  <si>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</si>
  <si>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</si>
  <si>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</si>
  <si>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</si>
  <si>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</si>
  <si>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</si>
  <si>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</si>
  <si>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</si>
  <si>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</si>
  <si>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</si>
  <si>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</si>
  <si>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</si>
  <si>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</si>
  <si>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</si>
  <si>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</si>
  <si>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</si>
  <si>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</si>
  <si>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</si>
  <si>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</si>
  <si>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</si>
  <si>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</si>
  <si>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</si>
  <si>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</si>
  <si>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</si>
  <si>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</si>
  <si>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</si>
  <si>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</si>
  <si>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</si>
  <si>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</si>
  <si>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</si>
  <si>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</si>
  <si>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</si>
  <si>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</si>
  <si>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</si>
  <si>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</si>
  <si>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</si>
  <si>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</si>
  <si>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</si>
  <si>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</si>
  <si>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</si>
  <si>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</si>
  <si>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</si>
  <si>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</si>
  <si>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</si>
  <si>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</si>
  <si>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</si>
  <si>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</si>
  <si>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</si>
  <si>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</si>
  <si>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</si>
  <si>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</si>
  <si>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</si>
  <si>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</si>
  <si>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</si>
  <si>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</si>
  <si>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</si>
  <si>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</si>
  <si>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</si>
  <si>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</si>
  <si>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</si>
  <si>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</si>
  <si>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</si>
  <si>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</si>
  <si>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</si>
  <si>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</si>
  <si>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</si>
  <si>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</si>
  <si>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</si>
  <si>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</si>
  <si>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</si>
  <si>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</si>
  <si>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</si>
  <si>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</si>
  <si>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</si>
  <si>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</si>
  <si>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</si>
  <si>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</si>
  <si>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</si>
  <si>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</si>
  <si>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</si>
  <si>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</si>
  <si>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</si>
  <si>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</si>
  <si>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</si>
  <si>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</si>
  <si>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</si>
  <si>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</si>
  <si>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</si>
  <si>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</si>
  <si>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</si>
  <si>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</si>
  <si>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</si>
  <si>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</si>
  <si>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</si>
  <si>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</si>
  <si>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</si>
  <si>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</si>
  <si>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</si>
  <si>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</si>
  <si>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</si>
  <si>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</si>
  <si>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</si>
  <si>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</si>
  <si>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</si>
  <si>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</si>
  <si>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</si>
  <si>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</si>
  <si>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</si>
  <si>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</si>
  <si>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</si>
  <si>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</si>
  <si>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</si>
  <si>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</si>
  <si>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</si>
  <si>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</si>
  <si>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</si>
  <si>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</si>
  <si>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</si>
  <si>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</si>
  <si>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</si>
  <si>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</si>
  <si>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</si>
  <si>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</si>
  <si>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</si>
  <si>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</si>
  <si>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</si>
  <si>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</si>
  <si>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</si>
  <si>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</si>
  <si>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</si>
  <si>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</si>
  <si>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</si>
  <si>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</si>
  <si>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</si>
  <si>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</si>
  <si>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</si>
  <si>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</si>
  <si>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</si>
  <si>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</si>
  <si>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</si>
  <si>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</si>
  <si>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</si>
  <si>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</si>
  <si>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</si>
  <si>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</si>
  <si>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</si>
  <si>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</si>
  <si>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</si>
  <si>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</si>
  <si>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</si>
  <si>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</si>
  <si>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</si>
  <si>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</si>
  <si>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</si>
  <si>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</si>
  <si>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</si>
  <si>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</si>
  <si>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</si>
  <si>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</si>
  <si>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</si>
  <si>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</si>
  <si>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</si>
  <si>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</si>
  <si>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</si>
  <si>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</si>
  <si>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</si>
  <si>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</si>
  <si>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</si>
  <si>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</si>
  <si>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</si>
  <si>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</si>
  <si>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</si>
  <si>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</si>
  <si>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</si>
  <si>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</si>
  <si>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</si>
  <si>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</si>
  <si>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</si>
  <si>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</si>
  <si>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</si>
  <si>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</si>
  <si>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</si>
  <si>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</si>
  <si>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</si>
  <si>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</si>
  <si>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</si>
  <si>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</si>
  <si>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</si>
  <si>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</si>
  <si>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</si>
  <si>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</si>
  <si>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</si>
  <si>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</si>
  <si>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</si>
  <si>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</si>
  <si>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</si>
  <si>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</si>
  <si>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</si>
  <si>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</si>
  <si>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</si>
  <si>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</si>
  <si>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</si>
  <si>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</si>
  <si>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</si>
  <si>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</si>
  <si>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</si>
  <si>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</si>
  <si>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</si>
  <si>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</si>
  <si>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</si>
  <si>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</si>
  <si>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</si>
  <si>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</si>
  <si>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</si>
  <si>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</si>
  <si>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</si>
  <si>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</si>
  <si>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</si>
  <si>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</si>
  <si>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</si>
  <si>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</si>
  <si>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</si>
  <si>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</si>
  <si>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</si>
  <si>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</si>
  <si>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</si>
  <si>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</si>
  <si>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</si>
  <si>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</si>
  <si>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</si>
  <si>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</si>
  <si>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</si>
  <si>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</si>
  <si>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</si>
  <si>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</si>
  <si>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</si>
  <si>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</si>
  <si>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</si>
  <si>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</si>
  <si>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</si>
  <si>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</si>
  <si>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</si>
  <si>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</si>
  <si>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</si>
  <si>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</si>
  <si>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</si>
  <si>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</si>
  <si>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</si>
  <si>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</si>
  <si>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</si>
  <si>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</si>
  <si>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</si>
  <si>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</si>
  <si>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</si>
  <si>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</si>
  <si>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</si>
  <si>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</si>
  <si>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</si>
  <si>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</si>
  <si>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</si>
  <si>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</si>
  <si>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</si>
  <si>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</si>
  <si>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</si>
  <si>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</si>
  <si>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</si>
  <si>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</si>
  <si>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</si>
  <si>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</si>
  <si>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</si>
  <si>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</si>
  <si>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</si>
  <si>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</si>
  <si>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</si>
  <si>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</si>
  <si>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</si>
  <si>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</si>
  <si>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</si>
  <si>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</si>
  <si>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</si>
  <si>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</si>
  <si>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</si>
  <si>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</si>
  <si>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</si>
  <si>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</si>
  <si>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</si>
  <si>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</si>
  <si>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</si>
  <si>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</si>
  <si>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</si>
  <si>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</si>
  <si>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</si>
  <si>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</si>
  <si>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</si>
  <si>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</si>
  <si>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</si>
  <si>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</si>
  <si>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</si>
  <si>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</si>
  <si>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</si>
  <si>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</si>
  <si>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</si>
  <si>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</si>
  <si>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</si>
  <si>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</si>
  <si>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</si>
  <si>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</si>
  <si>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</si>
  <si>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</si>
  <si>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</si>
  <si>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</si>
  <si>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</si>
  <si>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</si>
  <si>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</si>
  <si>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</si>
  <si>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</si>
  <si>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</si>
  <si>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</si>
  <si>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</si>
  <si>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</si>
  <si>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</si>
  <si>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</si>
  <si>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</si>
  <si>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</si>
  <si>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</si>
  <si>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</si>
  <si>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</si>
  <si>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</si>
  <si>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</si>
  <si>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</si>
  <si>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</si>
  <si>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</si>
  <si>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</si>
  <si>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</si>
  <si>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</si>
  <si>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</si>
  <si>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</si>
  <si>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</si>
  <si>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</si>
  <si>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</si>
  <si>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</si>
  <si>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</si>
  <si>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</si>
  <si>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</si>
  <si>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</si>
  <si>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</si>
  <si>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</si>
  <si>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</si>
  <si>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</si>
  <si>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</si>
  <si>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</si>
  <si>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</si>
  <si>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</si>
  <si>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</si>
  <si>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</si>
  <si>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</si>
  <si>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</si>
  <si>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</si>
  <si>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</si>
  <si>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</si>
  <si>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</si>
  <si>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</si>
  <si>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</si>
  <si>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</si>
  <si>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</si>
  <si>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</si>
  <si>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</si>
  <si>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</si>
  <si>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</si>
  <si>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</si>
  <si>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</si>
  <si>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</si>
  <si>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</si>
  <si>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</si>
  <si>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</si>
  <si>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</si>
  <si>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</si>
  <si>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</si>
  <si>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</si>
  <si>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</si>
  <si>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</si>
  <si>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</si>
  <si>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</si>
  <si>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</si>
  <si>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</si>
  <si>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</si>
  <si>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</si>
  <si>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</si>
  <si>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</si>
  <si>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</si>
  <si>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</si>
  <si>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</si>
  <si>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</si>
  <si>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</si>
  <si>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</si>
  <si>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</si>
  <si>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</si>
  <si>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</si>
  <si>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</si>
  <si>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</si>
  <si>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</si>
  <si>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</si>
  <si>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</si>
  <si>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</si>
  <si>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</si>
  <si>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</si>
  <si>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</si>
  <si>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</si>
  <si>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</si>
  <si>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</si>
  <si>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</si>
  <si>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</si>
  <si>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</si>
  <si>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</si>
  <si>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</si>
  <si>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</si>
  <si>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</si>
  <si>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</si>
  <si>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</si>
  <si>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</si>
  <si>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</si>
  <si>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</si>
  <si>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</si>
  <si>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</si>
  <si>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</si>
  <si>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</si>
  <si>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</si>
  <si>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</si>
  <si>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</si>
  <si>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</si>
  <si>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</si>
  <si>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</si>
  <si>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</si>
  <si>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</si>
  <si>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</si>
  <si>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</si>
  <si>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</si>
  <si>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</si>
  <si>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</si>
  <si>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</si>
  <si>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</si>
  <si>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</si>
  <si>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</si>
  <si>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</si>
  <si>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</si>
  <si>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</si>
  <si>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</si>
  <si>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</si>
  <si>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</si>
  <si>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</si>
  <si>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</si>
  <si>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</si>
  <si>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</si>
  <si>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</si>
  <si>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</si>
  <si>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</si>
  <si>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</si>
  <si>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</si>
  <si>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</si>
  <si>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</si>
  <si>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</si>
  <si>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</si>
  <si>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</si>
  <si>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</si>
  <si>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</si>
  <si>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</si>
  <si>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</si>
  <si>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</si>
  <si>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</si>
  <si>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</si>
  <si>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</si>
  <si>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</si>
  <si>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</si>
  <si>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</si>
  <si>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</si>
  <si>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</si>
  <si>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</si>
  <si>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</si>
  <si>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</si>
  <si>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</si>
  <si>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</si>
  <si>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</si>
  <si>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</si>
  <si>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</si>
  <si>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</si>
  <si>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</si>
  <si>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</si>
  <si>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</si>
  <si>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</si>
  <si>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</si>
  <si>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</si>
  <si>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</si>
  <si>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</si>
  <si>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</si>
  <si>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</si>
  <si>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</si>
  <si>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</si>
  <si>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</si>
  <si>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</si>
  <si>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</si>
  <si>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</si>
  <si>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</si>
  <si>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</si>
  <si>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</si>
  <si>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</si>
  <si>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</si>
  <si>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</si>
  <si>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</si>
  <si>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</si>
  <si>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</si>
  <si>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</si>
  <si>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</si>
  <si>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</si>
  <si>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</si>
  <si>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</si>
  <si>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</si>
  <si>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</si>
  <si>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</si>
  <si>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</si>
  <si>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</si>
  <si>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</si>
  <si>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</si>
  <si>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</si>
  <si>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</si>
  <si>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</si>
  <si>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</si>
  <si>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</si>
  <si>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</si>
  <si>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</si>
  <si>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</si>
  <si>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</si>
  <si>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</si>
  <si>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</si>
  <si>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</si>
  <si>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</si>
  <si>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</si>
  <si>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</si>
  <si>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</si>
  <si>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</si>
  <si>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</si>
  <si>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</si>
  <si>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</si>
  <si>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</si>
  <si>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</si>
  <si>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</si>
  <si>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</si>
  <si>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</si>
  <si>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</si>
  <si>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</si>
  <si>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</si>
  <si>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</si>
  <si>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</si>
  <si>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</si>
  <si>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</si>
  <si>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</si>
  <si>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</si>
  <si>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</si>
  <si>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</si>
  <si>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</si>
  <si>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</si>
  <si>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</si>
  <si>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</si>
  <si>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</si>
  <si>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</si>
  <si>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</si>
  <si>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</si>
  <si>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</si>
  <si>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</si>
  <si>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</si>
  <si>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</si>
  <si>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</si>
  <si>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</si>
  <si>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</si>
  <si>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</si>
  <si>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</si>
  <si>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</si>
  <si>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</si>
  <si>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</si>
  <si>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</si>
  <si>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</si>
  <si>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</si>
  <si>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</si>
  <si>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</si>
  <si>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</si>
  <si>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</si>
  <si>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</si>
  <si>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</si>
  <si>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</si>
  <si>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</si>
  <si>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</si>
  <si>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</si>
  <si>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</si>
  <si>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</si>
  <si>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</si>
  <si>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</si>
  <si>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</si>
  <si>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</si>
  <si>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</si>
  <si>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</si>
  <si>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</si>
  <si>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</si>
  <si>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</si>
  <si>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</si>
  <si>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</si>
  <si>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</si>
  <si>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</si>
  <si>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</si>
  <si>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</si>
  <si>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</si>
  <si>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</si>
  <si>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</si>
  <si>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</si>
  <si>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</si>
  <si>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</si>
  <si>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</si>
  <si>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</si>
  <si>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</si>
  <si>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</si>
  <si>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</si>
  <si>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</si>
  <si>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</si>
  <si>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</si>
  <si>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</si>
  <si>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</si>
  <si>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</si>
  <si>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</si>
  <si>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</si>
  <si>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</si>
  <si>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</si>
  <si>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</si>
  <si>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</si>
  <si>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</si>
  <si>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</si>
  <si>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</si>
  <si>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</si>
  <si>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</si>
  <si>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</si>
  <si>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</si>
  <si>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</si>
  <si>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</si>
  <si>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</si>
  <si>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</si>
  <si>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</si>
  <si>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</si>
  <si>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</si>
  <si>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</si>
  <si>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</si>
  <si>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</si>
  <si>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</si>
  <si>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</si>
  <si>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</si>
  <si>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</si>
  <si>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</si>
  <si>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</si>
  <si>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</si>
  <si>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</si>
  <si>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</si>
  <si>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</si>
  <si>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</si>
  <si>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</si>
  <si>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</si>
  <si>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</si>
  <si>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</si>
  <si>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</si>
  <si>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</si>
  <si>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</si>
  <si>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</si>
  <si>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</si>
  <si>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</si>
  <si>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</si>
  <si>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</si>
  <si>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</si>
  <si>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</si>
  <si>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</si>
  <si>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</si>
  <si>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</si>
  <si>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</si>
  <si>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</si>
  <si>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</si>
  <si>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</si>
  <si>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</si>
  <si>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</si>
  <si>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</si>
  <si>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</si>
  <si>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</si>
  <si>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</si>
  <si>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</si>
  <si>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</si>
  <si>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</si>
  <si>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</si>
  <si>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</si>
  <si>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</si>
  <si>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</si>
  <si>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</si>
  <si>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</si>
  <si>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</si>
  <si>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</si>
  <si>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</si>
  <si>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</si>
  <si>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</si>
  <si>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</si>
  <si>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</si>
  <si>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</si>
  <si>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</si>
  <si>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</si>
  <si>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</si>
  <si>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</si>
  <si>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</si>
  <si>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</si>
  <si>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</si>
  <si>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</si>
  <si>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</si>
  <si>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</si>
  <si>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</si>
  <si>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</si>
  <si>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</si>
  <si>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</si>
  <si>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</si>
  <si>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</si>
  <si>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</si>
  <si>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</si>
  <si>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</si>
  <si>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</si>
  <si>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</si>
  <si>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</si>
  <si>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</si>
  <si>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</si>
  <si>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</si>
  <si>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</si>
  <si>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</si>
  <si>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</si>
  <si>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</si>
  <si>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</si>
  <si>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</si>
  <si>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</si>
  <si>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</si>
  <si>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</si>
  <si>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</si>
  <si>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</si>
  <si>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</si>
  <si>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</si>
  <si>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</si>
  <si>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</si>
  <si>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</si>
  <si>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</si>
  <si>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</si>
  <si>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</si>
  <si>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</si>
  <si>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</si>
  <si>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</si>
  <si>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</si>
  <si>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</si>
  <si>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</si>
  <si>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</si>
  <si>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</si>
  <si>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</si>
  <si>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</si>
  <si>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</si>
  <si>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</si>
  <si>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</si>
  <si>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</si>
  <si>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</si>
  <si>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</si>
  <si>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</si>
  <si>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</si>
  <si>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</si>
  <si>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</si>
  <si>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</si>
  <si>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</si>
  <si>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</si>
  <si>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</si>
  <si>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</si>
  <si>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</si>
  <si>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</si>
  <si>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</si>
  <si>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</si>
  <si>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</si>
  <si>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</si>
  <si>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</si>
  <si>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</si>
  <si>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</si>
  <si>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</si>
  <si>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</si>
  <si>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</si>
  <si>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</si>
  <si>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</si>
  <si>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</si>
  <si>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</si>
  <si>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</si>
  <si>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</si>
  <si>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</si>
  <si>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</si>
  <si>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</si>
  <si>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</si>
  <si>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</si>
  <si>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</si>
  <si>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</si>
  <si>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</si>
  <si>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</si>
  <si>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</si>
  <si>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</si>
  <si>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</si>
  <si>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</si>
  <si>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</si>
  <si>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</si>
  <si>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</si>
  <si>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</si>
  <si>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</si>
  <si>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</si>
  <si>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</si>
  <si>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</si>
  <si>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</si>
  <si>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</si>
  <si>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</si>
  <si>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</si>
  <si>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</si>
  <si>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</si>
  <si>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</si>
  <si>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</si>
  <si>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</si>
  <si>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</si>
  <si>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</si>
  <si>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</si>
  <si>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</si>
  <si>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</si>
  <si>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</si>
  <si>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</si>
  <si>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</si>
  <si>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</si>
  <si>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</si>
  <si>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</si>
  <si>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</si>
  <si>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</si>
  <si>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</si>
  <si>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</si>
  <si>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</si>
  <si>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</si>
  <si>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</si>
  <si>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</si>
  <si>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</si>
  <si>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</si>
  <si>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</si>
  <si>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</si>
  <si>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</si>
  <si>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</si>
  <si>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</si>
  <si>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</si>
  <si>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</si>
  <si>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</si>
  <si>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</si>
  <si>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</si>
  <si>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</si>
  <si>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</si>
  <si>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</si>
  <si>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</si>
  <si>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</si>
  <si>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</si>
  <si>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</si>
  <si>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</si>
  <si>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</si>
  <si>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</si>
  <si>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</si>
  <si>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</si>
  <si>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</si>
  <si>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</si>
  <si>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</si>
  <si>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</si>
  <si>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</si>
  <si>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</si>
  <si>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</si>
  <si>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</si>
  <si>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</si>
  <si>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</si>
  <si>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</si>
  <si>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</si>
  <si>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</si>
  <si>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</si>
  <si>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</si>
  <si>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</si>
  <si>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</si>
  <si>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</si>
  <si>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</si>
  <si>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</si>
  <si>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</si>
  <si>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</si>
  <si>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</si>
  <si>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</si>
  <si>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</si>
  <si>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</si>
  <si>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</si>
  <si>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</si>
  <si>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</si>
  <si>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</si>
  <si>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</si>
  <si>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</si>
  <si>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</si>
  <si>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</si>
  <si>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</si>
  <si>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</si>
  <si>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</si>
  <si>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</si>
  <si>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</si>
  <si>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</si>
  <si>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</si>
  <si>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</si>
  <si>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</si>
  <si>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</si>
  <si>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</si>
  <si>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</si>
  <si>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</si>
  <si>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</si>
  <si>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</si>
  <si>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</si>
  <si>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</si>
  <si>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</si>
  <si>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</si>
  <si>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</si>
  <si>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</si>
  <si>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</si>
  <si>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</si>
  <si>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</si>
  <si>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</si>
  <si>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</si>
  <si>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</si>
  <si>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</si>
  <si>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</si>
  <si>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</si>
  <si>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</si>
  <si>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</si>
  <si>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</si>
  <si>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</si>
  <si>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</si>
  <si>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</si>
  <si>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</si>
  <si>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</si>
  <si>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</si>
  <si>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</si>
  <si>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</si>
  <si>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</si>
  <si>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</si>
  <si>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</si>
  <si>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</si>
  <si>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</si>
  <si>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</si>
  <si>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</si>
  <si>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</si>
  <si>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</si>
  <si>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</si>
  <si>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</si>
  <si>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</si>
  <si>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</si>
  <si>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</si>
  <si>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</si>
  <si>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</si>
  <si>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</si>
  <si>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</si>
  <si>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</si>
  <si>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</si>
  <si>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</si>
  <si>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</si>
  <si>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</si>
  <si>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</si>
  <si>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</si>
  <si>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</si>
  <si>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</si>
  <si>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</si>
  <si>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</si>
  <si>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</si>
  <si>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</si>
  <si>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</si>
  <si>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</si>
  <si>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</si>
  <si>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</si>
  <si>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</si>
  <si>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</si>
  <si>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</si>
  <si>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</si>
  <si>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</si>
  <si>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</si>
  <si>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</si>
  <si>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</si>
  <si>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</si>
  <si>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</si>
  <si>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</si>
  <si>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</si>
  <si>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</si>
  <si>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</si>
  <si>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</si>
  <si>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</si>
  <si>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</si>
  <si>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</si>
  <si>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</si>
  <si>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</si>
  <si>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</si>
  <si>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</si>
  <si>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</si>
  <si>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</si>
  <si>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</si>
  <si>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</si>
  <si>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</si>
  <si>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</si>
  <si>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</si>
  <si>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</si>
  <si>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</si>
  <si>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</si>
  <si>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</si>
  <si>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</si>
  <si>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</si>
  <si>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</si>
  <si>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</si>
  <si>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</si>
  <si>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</si>
  <si>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</si>
  <si>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</si>
  <si>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</si>
  <si>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</si>
  <si>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</si>
  <si>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</si>
  <si>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</si>
  <si>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</si>
  <si>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</si>
  <si>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</si>
  <si>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</si>
  <si>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</si>
  <si>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</si>
  <si>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</si>
  <si>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</si>
  <si>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</si>
  <si>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</si>
  <si>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</si>
  <si>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</si>
  <si>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</si>
  <si>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</si>
  <si>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</si>
  <si>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</si>
  <si>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</si>
  <si>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</si>
  <si>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</si>
  <si>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</si>
  <si>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</si>
  <si>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</si>
  <si>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</si>
  <si>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</si>
  <si>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</si>
  <si>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</si>
  <si>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</si>
  <si>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</si>
  <si>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</si>
  <si>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</si>
  <si>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</si>
  <si>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</si>
  <si>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</si>
  <si>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</si>
  <si>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</si>
  <si>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</si>
  <si>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</si>
  <si>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</si>
  <si>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</si>
  <si>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</si>
  <si>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</si>
  <si>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</si>
  <si>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</si>
  <si>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</si>
  <si>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</si>
  <si>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</si>
  <si>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</si>
  <si>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</si>
  <si>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</si>
  <si>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</si>
  <si>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</si>
  <si>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</si>
  <si>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</si>
  <si>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</si>
  <si>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</si>
  <si>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</si>
  <si>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</si>
  <si>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</si>
  <si>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</si>
  <si>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</si>
  <si>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</si>
  <si>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</si>
  <si>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</si>
  <si>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</si>
  <si>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</si>
  <si>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</si>
  <si>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</si>
  <si>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</si>
  <si>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</si>
  <si>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</si>
  <si>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</si>
  <si>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</si>
  <si>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</si>
  <si>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</si>
  <si>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</si>
  <si>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</si>
  <si>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</si>
  <si>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</si>
  <si>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</si>
  <si>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</si>
  <si>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</si>
  <si>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</si>
  <si>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</si>
  <si>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</si>
  <si>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</si>
  <si>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</si>
  <si>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</si>
  <si>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</si>
  <si>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</si>
  <si>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</si>
  <si>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</si>
  <si>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</si>
  <si>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</si>
  <si>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</si>
  <si>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</si>
  <si>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</si>
  <si>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</si>
  <si>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</si>
  <si>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</si>
  <si>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</si>
  <si>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</si>
  <si>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</si>
  <si>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</si>
  <si>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</si>
  <si>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</si>
  <si>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</si>
  <si>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</si>
  <si>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</si>
  <si>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</si>
  <si>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</si>
  <si>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</si>
  <si>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</si>
  <si>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</si>
  <si>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</si>
  <si>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</si>
  <si>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</si>
  <si>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</si>
  <si>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</si>
  <si>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</si>
  <si>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</si>
  <si>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</si>
  <si>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</si>
  <si>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</si>
  <si>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</si>
  <si>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</si>
  <si>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</si>
  <si>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</si>
  <si>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</si>
  <si>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</si>
  <si>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</si>
  <si>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</si>
  <si>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</si>
  <si>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</si>
  <si>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</si>
  <si>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</si>
  <si>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</si>
  <si>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</si>
  <si>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</si>
  <si>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</si>
  <si>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</si>
  <si>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</si>
  <si>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</si>
  <si>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</si>
  <si>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</si>
  <si>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</si>
  <si>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</si>
  <si>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</si>
  <si>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</si>
  <si>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</si>
  <si>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</si>
  <si>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</si>
  <si>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</si>
  <si>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</si>
  <si>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</si>
  <si>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</si>
  <si>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</si>
  <si>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</si>
  <si>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</si>
  <si>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</si>
  <si>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</si>
  <si>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</si>
  <si>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</si>
  <si>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</si>
  <si>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</si>
  <si>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</si>
  <si>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</si>
  <si>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</si>
  <si>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</si>
  <si>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</si>
  <si>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</si>
  <si>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</si>
  <si>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</si>
  <si>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</si>
  <si>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</si>
  <si>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</si>
  <si>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</si>
  <si>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</si>
  <si>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</si>
  <si>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</si>
  <si>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</si>
  <si>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</si>
  <si>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</si>
  <si>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</si>
  <si>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</si>
  <si>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</si>
  <si>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</si>
  <si>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</si>
  <si>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</si>
  <si>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</si>
  <si>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</si>
  <si>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</si>
  <si>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</si>
  <si>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</si>
  <si>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</si>
  <si>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</si>
  <si>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</si>
  <si>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</si>
  <si>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</si>
  <si>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</si>
  <si>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</si>
  <si>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</si>
  <si>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</si>
  <si>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</si>
  <si>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</si>
  <si>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</si>
  <si>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</si>
  <si>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</si>
  <si>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</si>
  <si>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</si>
  <si>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</si>
  <si>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</si>
  <si>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</si>
  <si>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</si>
  <si>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</si>
  <si>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</si>
  <si>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</si>
  <si>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</si>
  <si>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</si>
  <si>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</si>
  <si>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</si>
  <si>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</si>
  <si>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</si>
  <si>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</si>
  <si>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</si>
  <si>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</si>
  <si>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</si>
  <si>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</si>
  <si>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</si>
  <si>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</si>
  <si>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</si>
  <si>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</si>
  <si>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</si>
  <si>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</si>
  <si>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</si>
  <si>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</si>
  <si>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</si>
  <si>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</si>
  <si>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</si>
  <si>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</si>
  <si>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</si>
  <si>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</si>
  <si>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</si>
  <si>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</si>
  <si>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</si>
  <si>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</si>
  <si>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</si>
  <si>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</si>
  <si>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</si>
  <si>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</si>
  <si>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</si>
  <si>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</si>
  <si>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</si>
  <si>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</si>
  <si>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</si>
  <si>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</si>
  <si>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</si>
  <si>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</si>
  <si>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</si>
  <si>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</si>
  <si>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</si>
  <si>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</si>
  <si>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</si>
  <si>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</si>
  <si>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</si>
  <si>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</si>
  <si>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</si>
  <si>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</si>
  <si>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</si>
  <si>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</si>
  <si>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</si>
  <si>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</si>
  <si>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</si>
  <si>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</si>
  <si>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</si>
  <si>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</si>
  <si>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</si>
  <si>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</si>
  <si>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</si>
  <si>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</si>
  <si>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</si>
  <si>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</si>
  <si>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</si>
  <si>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</si>
  <si>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</si>
  <si>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</si>
  <si>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</si>
  <si>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</si>
  <si>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</si>
  <si>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</si>
  <si>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</si>
  <si>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</si>
  <si>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</si>
  <si>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</si>
  <si>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</si>
  <si>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</si>
  <si>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</si>
  <si>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</si>
  <si>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</si>
  <si>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</si>
  <si>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</si>
  <si>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</si>
  <si>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</si>
  <si>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</si>
  <si>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</si>
  <si>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</si>
  <si>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</si>
  <si>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</si>
  <si>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</si>
  <si>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</si>
  <si>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</si>
  <si>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</si>
  <si>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</si>
  <si>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</si>
  <si>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</si>
  <si>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</si>
  <si>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</si>
  <si>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</si>
  <si>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</si>
  <si>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</si>
  <si>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</si>
  <si>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</si>
  <si>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</si>
  <si>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</si>
  <si>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</si>
  <si>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</si>
  <si>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</si>
  <si>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</si>
  <si>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</si>
  <si>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</si>
  <si>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</si>
  <si>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</si>
  <si>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</si>
  <si>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</si>
  <si>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</si>
  <si>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</si>
  <si>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</si>
  <si>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</si>
  <si>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</si>
  <si>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</si>
  <si>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</si>
  <si>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</si>
  <si>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</si>
  <si>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</si>
  <si>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</si>
  <si>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</si>
  <si>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</si>
  <si>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</si>
  <si>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</si>
  <si>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</si>
  <si>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</si>
  <si>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</si>
  <si>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</si>
  <si>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</si>
  <si>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</si>
  <si>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</si>
  <si>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</si>
  <si>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</si>
  <si>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</si>
  <si>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</si>
  <si>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</si>
  <si>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</si>
  <si>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</si>
  <si>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</si>
  <si>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</si>
  <si>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</si>
  <si>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</si>
  <si>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</si>
  <si>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</si>
  <si>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</si>
  <si>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</si>
  <si>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</si>
  <si>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</si>
  <si>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</si>
  <si>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</si>
  <si>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</si>
  <si>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</si>
  <si>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</si>
  <si>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</si>
  <si>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</si>
  <si>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</si>
  <si>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</si>
  <si>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</si>
  <si>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</si>
  <si>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</si>
  <si>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</si>
  <si>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</si>
  <si>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</si>
  <si>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</si>
  <si>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</si>
  <si>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</si>
  <si>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</si>
  <si>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</si>
  <si>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</si>
  <si>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</si>
  <si>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</si>
  <si>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</si>
  <si>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</si>
  <si>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</si>
  <si>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</si>
  <si>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</si>
  <si>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</si>
  <si>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</si>
  <si>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</si>
  <si>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</si>
  <si>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</si>
  <si>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</si>
  <si>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</si>
  <si>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</si>
  <si>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</si>
  <si>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</si>
  <si>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</si>
  <si>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</si>
  <si>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</si>
  <si>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</si>
  <si>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</si>
  <si>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</si>
  <si>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</si>
  <si>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</si>
  <si>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</si>
  <si>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</si>
  <si>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</si>
  <si>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</si>
  <si>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</si>
  <si>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</si>
  <si>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</si>
  <si>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</si>
  <si>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</si>
  <si>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</si>
  <si>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</si>
  <si>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</si>
  <si>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</si>
  <si>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</si>
  <si>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</si>
  <si>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</si>
  <si>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</si>
  <si>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</si>
  <si>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</si>
  <si>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</si>
  <si>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</si>
  <si>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</si>
  <si>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</si>
  <si>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</si>
  <si>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</si>
  <si>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</si>
  <si>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</si>
  <si>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</si>
  <si>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</si>
  <si>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</si>
  <si>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</si>
  <si>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</si>
  <si>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</si>
  <si>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</si>
  <si>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</si>
  <si>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</si>
  <si>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</si>
  <si>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</si>
  <si>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</si>
  <si>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</si>
  <si>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</si>
  <si>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</si>
  <si>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</si>
  <si>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</si>
  <si>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</si>
  <si>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</si>
  <si>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</si>
  <si>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</si>
  <si>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</si>
  <si>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</si>
  <si>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</si>
  <si>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</si>
  <si>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</si>
  <si>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</si>
  <si>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</si>
  <si>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</si>
  <si>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</si>
  <si>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</si>
  <si>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</si>
  <si>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</si>
  <si>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</si>
  <si>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</si>
  <si>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</si>
  <si>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</si>
  <si>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</si>
  <si>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</si>
  <si>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</si>
  <si>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</si>
  <si>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</si>
  <si>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</si>
  <si>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</si>
  <si>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</si>
  <si>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</si>
  <si>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</si>
  <si>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</si>
  <si>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</si>
  <si>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</si>
  <si>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</si>
  <si>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</si>
  <si>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</si>
  <si>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</si>
  <si>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</si>
  <si>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</si>
  <si>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</si>
  <si>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</si>
  <si>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</si>
  <si>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</si>
  <si>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</si>
  <si>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</si>
  <si>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</si>
  <si>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</si>
  <si>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</si>
  <si>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</si>
  <si>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</si>
  <si>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</si>
  <si>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</si>
  <si>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</si>
  <si>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</si>
  <si>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</si>
  <si>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</si>
  <si>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</si>
  <si>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</si>
  <si>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</si>
  <si>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</si>
  <si>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</si>
  <si>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</si>
  <si>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</si>
  <si>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</si>
  <si>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</si>
  <si>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</si>
  <si>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</si>
  <si>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</si>
  <si>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</si>
  <si>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</si>
  <si>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</si>
  <si>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</si>
  <si>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</si>
  <si>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</si>
  <si>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</si>
  <si>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</si>
  <si>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</si>
  <si>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</si>
  <si>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</si>
  <si>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</si>
  <si>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</si>
  <si>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</si>
  <si>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</si>
  <si>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</si>
  <si>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</si>
  <si>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</si>
  <si>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</si>
  <si>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</si>
  <si>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</si>
  <si>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</si>
  <si>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</si>
  <si>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</si>
  <si>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</si>
  <si>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</si>
  <si>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</si>
  <si>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</si>
  <si>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</si>
  <si>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</si>
  <si>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</si>
  <si>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</si>
  <si>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</si>
  <si>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</si>
  <si>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</si>
  <si>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</si>
  <si>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</si>
  <si>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</si>
  <si>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</si>
  <si>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</si>
  <si>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</si>
  <si>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</si>
  <si>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</si>
  <si>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</si>
  <si>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</si>
  <si>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</si>
  <si>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</si>
  <si>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</si>
  <si>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</si>
  <si>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</si>
  <si>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</si>
  <si>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</si>
  <si>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</si>
  <si>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</si>
  <si>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</si>
  <si>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</si>
  <si>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</si>
  <si>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</si>
  <si>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</si>
  <si>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</si>
  <si>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</si>
  <si>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</si>
  <si>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</si>
  <si>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</si>
  <si>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</si>
  <si>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</si>
  <si>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</si>
  <si>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</si>
  <si>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</si>
  <si>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</si>
  <si>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</si>
  <si>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</si>
  <si>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</si>
  <si>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</si>
  <si>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</si>
  <si>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</si>
  <si>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</si>
  <si>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</si>
  <si>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</si>
  <si>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</si>
  <si>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</si>
  <si>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</si>
  <si>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</si>
  <si>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</si>
  <si>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</si>
  <si>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</si>
  <si>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</si>
  <si>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</si>
  <si>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</si>
  <si>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</si>
  <si>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</si>
  <si>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</si>
  <si>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</si>
  <si>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</si>
  <si>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</si>
  <si>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</si>
  <si>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</si>
  <si>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</si>
  <si>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</si>
  <si>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</si>
  <si>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</si>
  <si>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</si>
  <si>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</si>
  <si>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</si>
  <si>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</si>
  <si>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</si>
  <si>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</si>
  <si>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</si>
  <si>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</si>
  <si>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</si>
  <si>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</si>
  <si>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</si>
  <si>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</si>
  <si>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</si>
  <si>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</si>
  <si>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</si>
  <si>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</si>
  <si>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</si>
  <si>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</si>
  <si>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</si>
  <si>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</si>
  <si>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</si>
  <si>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</si>
  <si>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</si>
  <si>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</si>
  <si>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</si>
  <si>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</si>
  <si>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</si>
  <si>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</si>
  <si>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</si>
  <si>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</si>
  <si>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</si>
  <si>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</si>
  <si>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</si>
  <si>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</si>
  <si>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</si>
  <si>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</si>
  <si>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</si>
  <si>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</si>
  <si>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</si>
  <si>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</si>
  <si>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</si>
  <si>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</si>
  <si>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</si>
  <si>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</si>
  <si>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</si>
  <si>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</si>
  <si>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</si>
  <si>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</si>
  <si>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</si>
  <si>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</si>
  <si>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</si>
  <si>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</si>
  <si>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</si>
  <si>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</si>
  <si>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</si>
  <si>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</si>
  <si>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</si>
  <si>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</si>
  <si>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</si>
  <si>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</si>
  <si>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</si>
  <si>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</si>
  <si>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</si>
  <si>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</si>
  <si>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</si>
  <si>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</si>
  <si>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</si>
  <si>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</si>
  <si>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</si>
  <si>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</si>
  <si>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</si>
  <si>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</si>
  <si>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</si>
  <si>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</si>
  <si>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</si>
  <si>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</si>
  <si>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</si>
  <si>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</si>
  <si>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</si>
  <si>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</si>
  <si>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</si>
  <si>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</si>
  <si>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</si>
  <si>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</si>
  <si>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</si>
  <si>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</si>
  <si>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</si>
  <si>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</si>
  <si>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</si>
  <si>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</si>
  <si>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</si>
  <si>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</si>
  <si>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</si>
  <si>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</si>
  <si>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</si>
  <si>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</si>
  <si>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</si>
  <si>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</si>
  <si>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</si>
  <si>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</si>
  <si>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</si>
  <si>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</si>
  <si>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</si>
  <si>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</si>
  <si>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</si>
  <si>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</si>
  <si>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</si>
  <si>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</si>
  <si>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</si>
  <si>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</si>
  <si>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</si>
  <si>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</si>
  <si>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</si>
  <si>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</si>
  <si>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</si>
  <si>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</si>
  <si>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</si>
  <si>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</si>
  <si>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</si>
  <si>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</si>
  <si>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</si>
  <si>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</si>
  <si>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</si>
  <si>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</si>
  <si>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</si>
  <si>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</si>
  <si>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</si>
  <si>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</si>
  <si>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</si>
  <si>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</si>
  <si>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</si>
  <si>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</si>
  <si>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</si>
  <si>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</si>
  <si>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</si>
  <si>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</si>
  <si>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</si>
  <si>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</si>
  <si>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</si>
  <si>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</si>
  <si>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</si>
  <si>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</si>
  <si>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</si>
  <si>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</si>
  <si>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</si>
  <si>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</si>
  <si>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</si>
  <si>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</si>
  <si>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</si>
  <si>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</si>
  <si>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</si>
  <si>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</si>
  <si>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</si>
  <si>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</si>
  <si>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</si>
  <si>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</si>
  <si>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</si>
  <si>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</si>
  <si>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</si>
  <si>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</si>
  <si>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</si>
  <si>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</si>
  <si>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</si>
  <si>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</si>
  <si>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</si>
  <si>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</si>
  <si>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</si>
  <si>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</si>
  <si>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</si>
  <si>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</si>
  <si>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</si>
  <si>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</si>
  <si>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</si>
  <si>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</si>
  <si>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</si>
  <si>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</si>
  <si>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</si>
  <si>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</si>
  <si>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</si>
  <si>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</si>
  <si>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</si>
  <si>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</si>
  <si>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</si>
  <si>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</si>
  <si>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</si>
  <si>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</si>
  <si>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</si>
  <si>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</si>
  <si>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</si>
  <si>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</si>
  <si>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</si>
  <si>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</si>
  <si>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</si>
  <si>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</si>
  <si>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</si>
  <si>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</si>
  <si>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</si>
  <si>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</si>
  <si>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</si>
  <si>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</si>
  <si>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</si>
  <si>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</si>
  <si>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</si>
  <si>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</si>
  <si>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</si>
  <si>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</si>
  <si>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</si>
  <si>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</si>
  <si>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</si>
  <si>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</si>
  <si>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</si>
  <si>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</si>
  <si>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</si>
  <si>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</si>
  <si>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</si>
  <si>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</si>
  <si>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</si>
  <si>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</si>
  <si>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</si>
  <si>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</si>
  <si>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</si>
  <si>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</si>
  <si>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</si>
  <si>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</si>
  <si>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</si>
  <si>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</si>
  <si>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</si>
  <si>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</si>
  <si>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</si>
  <si>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</si>
  <si>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</si>
  <si>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</si>
  <si>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</si>
  <si>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</si>
  <si>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</si>
  <si>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</si>
  <si>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</si>
  <si>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</si>
  <si>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</si>
  <si>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</si>
  <si>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</si>
  <si>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</si>
  <si>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</si>
  <si>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</si>
  <si>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</si>
  <si>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</si>
  <si>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</si>
  <si>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</si>
  <si>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</si>
  <si>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</si>
  <si>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</si>
  <si>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</si>
  <si>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</si>
  <si>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</si>
  <si>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</si>
  <si>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</si>
  <si>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</si>
  <si>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</si>
  <si>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</si>
  <si>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</si>
  <si>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</si>
  <si>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</si>
  <si>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</si>
  <si>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</si>
  <si>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</si>
  <si>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</si>
  <si>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</si>
  <si>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</si>
  <si>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</si>
  <si>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</si>
  <si>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</si>
  <si>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</si>
  <si>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</si>
  <si>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</si>
  <si>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</si>
  <si>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</si>
  <si>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</si>
  <si>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</si>
  <si>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</si>
  <si>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</si>
  <si>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</si>
  <si>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</si>
  <si>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</si>
  <si>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</si>
  <si>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</si>
  <si>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</si>
  <si>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</si>
  <si>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</si>
  <si>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</si>
  <si>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</si>
  <si>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</si>
  <si>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</si>
  <si>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</si>
  <si>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</si>
  <si>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</si>
  <si>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</si>
  <si>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</si>
  <si>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</si>
  <si>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</si>
  <si>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</si>
  <si>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</si>
  <si>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</si>
  <si>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</si>
  <si>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</si>
  <si>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</si>
  <si>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</si>
  <si>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</si>
  <si>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</si>
  <si>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</si>
  <si>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</si>
  <si>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</si>
  <si>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</si>
  <si>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</si>
  <si>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</si>
  <si>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</si>
  <si>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</si>
  <si>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</si>
  <si>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</si>
  <si>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</si>
  <si>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</si>
  <si>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</si>
  <si>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</si>
  <si>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</si>
  <si>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</si>
  <si>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</si>
  <si>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</si>
  <si>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</si>
  <si>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</si>
  <si>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</si>
  <si>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</si>
  <si>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</si>
  <si>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</si>
  <si>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</si>
  <si>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</si>
  <si>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</si>
  <si>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</si>
  <si>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</si>
  <si>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</si>
  <si>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</si>
  <si>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</si>
  <si>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</si>
  <si>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</si>
  <si>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</si>
  <si>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</si>
  <si>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</si>
  <si>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</si>
  <si>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</si>
  <si>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</si>
  <si>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</si>
  <si>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</si>
  <si>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</si>
  <si>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</si>
  <si>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</si>
  <si>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</si>
  <si>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</si>
  <si>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</si>
  <si>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</si>
  <si>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</si>
  <si>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</si>
  <si>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</si>
  <si>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</si>
  <si>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</si>
  <si>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</si>
  <si>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</si>
  <si>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</si>
  <si>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</si>
  <si>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</si>
  <si>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</si>
  <si>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</si>
  <si>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</si>
  <si>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</si>
  <si>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</si>
  <si>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</si>
  <si>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</si>
  <si>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</si>
  <si>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</si>
  <si>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</si>
  <si>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</si>
  <si>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</si>
  <si>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</si>
  <si>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</si>
  <si>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</si>
  <si>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</si>
  <si>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</si>
  <si>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</si>
  <si>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</si>
  <si>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</si>
  <si>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</si>
  <si>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</si>
  <si>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</si>
  <si>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</si>
  <si>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</si>
  <si>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</si>
  <si>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</si>
  <si>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</si>
  <si>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</si>
  <si>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</si>
  <si>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</si>
  <si>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</si>
  <si>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</si>
  <si>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</si>
  <si>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</si>
  <si>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</si>
  <si>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</si>
  <si>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</si>
  <si>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</si>
  <si>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</si>
  <si>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</si>
  <si>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</si>
  <si>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</si>
  <si>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</si>
  <si>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</si>
  <si>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</si>
  <si>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</si>
  <si>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</si>
  <si>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</si>
  <si>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</si>
  <si>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</si>
  <si>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</si>
  <si>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</si>
  <si>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</si>
  <si>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</si>
  <si>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</si>
  <si>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</si>
  <si>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</si>
  <si>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</si>
  <si>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</si>
  <si>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</si>
  <si>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</si>
  <si>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</si>
  <si>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</si>
  <si>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</si>
  <si>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</si>
  <si>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</si>
  <si>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</si>
  <si>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</si>
  <si>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</si>
  <si>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</si>
  <si>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</si>
  <si>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</si>
  <si>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</si>
  <si>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</si>
  <si>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</si>
  <si>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</si>
  <si>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</si>
  <si>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</si>
  <si>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</si>
  <si>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</si>
  <si>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</si>
  <si>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</si>
  <si>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</si>
  <si>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</si>
  <si>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</si>
  <si>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</si>
  <si>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</si>
  <si>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</si>
  <si>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</si>
  <si>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</si>
  <si>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</si>
  <si>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</si>
  <si>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</si>
  <si>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</si>
  <si>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</si>
  <si>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</si>
  <si>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</si>
  <si>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</si>
  <si>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</si>
  <si>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</si>
  <si>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</si>
  <si>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</si>
  <si>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</si>
  <si>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</si>
  <si>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</si>
  <si>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</si>
  <si>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</si>
  <si>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</si>
  <si>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</si>
  <si>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</si>
  <si>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</si>
  <si>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</si>
  <si>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</si>
  <si>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</si>
  <si>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</si>
  <si>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</si>
  <si>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</si>
  <si>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</si>
  <si>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</si>
  <si>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</si>
  <si>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</si>
  <si>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</si>
  <si>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</si>
  <si>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</si>
  <si>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</si>
  <si>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</si>
  <si>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</si>
  <si>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</si>
  <si>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</si>
  <si>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</si>
  <si>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</si>
  <si>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</si>
  <si>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</si>
  <si>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</si>
  <si>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</si>
  <si>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</si>
  <si>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</si>
  <si>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</si>
  <si>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</si>
  <si>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</si>
  <si>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</si>
  <si>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</si>
  <si>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</si>
  <si>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</si>
  <si>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</si>
  <si>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</si>
  <si>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</si>
  <si>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</si>
  <si>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</si>
  <si>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</si>
  <si>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</si>
  <si>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</si>
  <si>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</si>
  <si>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</si>
  <si>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</si>
  <si>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</si>
  <si>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</si>
  <si>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</si>
  <si>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</si>
  <si>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</si>
  <si>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</si>
  <si>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</si>
  <si>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</si>
  <si>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</si>
  <si>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</si>
  <si>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</si>
  <si>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</si>
  <si>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</si>
  <si>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</si>
  <si>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</si>
  <si>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</si>
  <si>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</si>
  <si>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</si>
  <si>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</si>
  <si>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</si>
  <si>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</si>
  <si>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</si>
  <si>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</si>
  <si>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</si>
  <si>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</si>
  <si>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</si>
  <si>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</si>
  <si>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</si>
  <si>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</si>
  <si>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</si>
  <si>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</si>
  <si>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</si>
  <si>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</si>
  <si>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</si>
  <si>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</si>
  <si>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</si>
  <si>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</si>
  <si>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</si>
  <si>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</si>
  <si>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</si>
  <si>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</si>
  <si>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</si>
  <si>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</si>
  <si>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</si>
  <si>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</si>
  <si>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</si>
  <si>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</si>
  <si>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</si>
  <si>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</si>
  <si>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</si>
  <si>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</si>
  <si>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</si>
  <si>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</si>
  <si>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</si>
  <si>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</si>
  <si>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</si>
  <si>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</si>
  <si>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</si>
  <si>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</si>
  <si>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</si>
  <si>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</si>
  <si>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</si>
  <si>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</si>
  <si>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</si>
  <si>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</si>
  <si>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</si>
  <si>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</si>
  <si>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</si>
  <si>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</si>
  <si>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</si>
  <si>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</si>
  <si>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</si>
  <si>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</si>
  <si>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</si>
  <si>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</si>
  <si>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</si>
  <si>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</si>
  <si>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</si>
  <si>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</si>
  <si>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</si>
  <si>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</si>
  <si>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</si>
  <si>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</si>
  <si>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</si>
  <si>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</si>
  <si>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</si>
  <si>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</si>
  <si>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</si>
  <si>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</si>
  <si>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</si>
  <si>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</si>
  <si>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</si>
  <si>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</si>
  <si>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</si>
  <si>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</si>
  <si>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</si>
  <si>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</si>
  <si>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</si>
  <si>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</si>
  <si>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</si>
  <si>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</si>
  <si>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</si>
  <si>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</si>
  <si>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</si>
  <si>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</si>
  <si>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</si>
  <si>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</si>
  <si>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</si>
  <si>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</si>
  <si>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</si>
  <si>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</si>
  <si>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</si>
  <si>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</si>
  <si>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</si>
  <si>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</si>
  <si>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</si>
  <si>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</si>
  <si>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</si>
  <si>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</si>
  <si>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</si>
  <si>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</si>
  <si>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</si>
  <si>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</si>
  <si>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</si>
  <si>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</si>
  <si>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</si>
  <si>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</si>
  <si>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</si>
  <si>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</si>
  <si>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</si>
  <si>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</si>
  <si>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</si>
  <si>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</si>
  <si>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</si>
  <si>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</si>
  <si>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</si>
  <si>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</si>
  <si>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</si>
  <si>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</si>
  <si>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</si>
  <si>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</si>
  <si>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</si>
  <si>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</si>
  <si>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</si>
  <si>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</si>
  <si>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</si>
  <si>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</si>
  <si>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</si>
  <si>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</si>
  <si>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</si>
  <si>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</si>
  <si>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</si>
  <si>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</si>
  <si>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</si>
  <si>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</si>
  <si>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</si>
  <si>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</si>
  <si>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</si>
  <si>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</si>
  <si>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</si>
  <si>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</si>
  <si>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</si>
  <si>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</si>
  <si>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</si>
  <si>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</si>
  <si>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</si>
  <si>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</si>
  <si>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</si>
  <si>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</si>
  <si>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</si>
  <si>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</si>
  <si>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</si>
  <si>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</si>
  <si>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</si>
  <si>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</si>
  <si>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</si>
  <si>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</si>
  <si>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</si>
  <si>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</si>
  <si>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</si>
  <si>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</si>
  <si>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</si>
  <si>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</si>
  <si>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</si>
  <si>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</si>
  <si>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</si>
  <si>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</si>
  <si>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</si>
  <si>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</si>
  <si>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</si>
  <si>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</si>
  <si>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</si>
  <si>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</si>
  <si>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</si>
  <si>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</si>
  <si>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</si>
  <si>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</si>
  <si>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</si>
  <si>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</si>
  <si>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</si>
  <si>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</si>
  <si>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</si>
  <si>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</si>
  <si>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</si>
  <si>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</si>
  <si>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</si>
  <si>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</si>
  <si>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</si>
  <si>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</si>
  <si>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</si>
  <si>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</si>
  <si>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</si>
  <si>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</si>
  <si>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</si>
  <si>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</si>
  <si>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</si>
  <si>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</si>
  <si>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</si>
  <si>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</si>
  <si>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</si>
  <si>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</si>
  <si>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</si>
  <si>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</si>
  <si>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</si>
  <si>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</si>
  <si>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</si>
  <si>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</si>
  <si>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</si>
  <si>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</si>
  <si>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</si>
  <si>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</si>
  <si>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</si>
  <si>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</si>
  <si>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</si>
  <si>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</si>
  <si>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</si>
  <si>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</si>
  <si>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</si>
  <si>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</si>
  <si>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</si>
  <si>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</si>
  <si>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</si>
  <si>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</si>
  <si>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</si>
  <si>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</si>
  <si>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</si>
  <si>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</si>
  <si>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</si>
  <si>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</si>
  <si>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</si>
  <si>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</si>
  <si>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</si>
  <si>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</si>
  <si>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</si>
  <si>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</si>
  <si>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</si>
  <si>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</si>
  <si>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</si>
  <si>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</si>
  <si>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</si>
  <si>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</si>
  <si>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</si>
  <si>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</si>
  <si>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</si>
  <si>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</si>
  <si>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</si>
  <si>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</si>
  <si>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</si>
  <si>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</si>
  <si>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</si>
  <si>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</si>
  <si>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</si>
  <si>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</si>
  <si>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</si>
  <si>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</si>
  <si>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</si>
  <si>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</si>
  <si>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</si>
  <si>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</si>
  <si>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</si>
  <si>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</si>
  <si>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</si>
  <si>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</si>
  <si>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</si>
  <si>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</si>
  <si>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</si>
  <si>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</si>
  <si>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</si>
  <si>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</si>
  <si>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</si>
  <si>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</si>
  <si>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</si>
  <si>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</si>
  <si>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</si>
  <si>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</si>
  <si>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</si>
  <si>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</si>
  <si>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</si>
  <si>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</si>
  <si>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</si>
  <si>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</si>
  <si>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</si>
  <si>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</si>
  <si>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</si>
  <si>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</si>
  <si>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</si>
  <si>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</si>
  <si>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</si>
  <si>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</si>
  <si>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</si>
  <si>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</si>
  <si>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</si>
  <si>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</si>
  <si>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</si>
  <si>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</si>
  <si>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</si>
  <si>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</si>
  <si>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</si>
  <si>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</si>
  <si>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</si>
  <si>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</si>
  <si>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</si>
  <si>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</si>
  <si>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</si>
  <si>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</si>
  <si>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</si>
  <si>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</si>
  <si>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</si>
  <si>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</si>
  <si>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</si>
  <si>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</si>
  <si>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</si>
  <si>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</si>
  <si>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</si>
  <si>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</si>
  <si>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</si>
  <si>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</si>
  <si>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</si>
  <si>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</si>
  <si>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</si>
  <si>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</si>
  <si>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</si>
  <si>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</si>
  <si>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</si>
  <si>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</si>
  <si>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</si>
  <si>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</si>
  <si>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</si>
  <si>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</si>
  <si>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</si>
  <si>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</si>
  <si>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</si>
  <si>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</si>
  <si>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</si>
  <si>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</si>
  <si>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</si>
  <si>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</si>
  <si>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</si>
  <si>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</si>
  <si>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</si>
  <si>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</si>
  <si>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</si>
  <si>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</si>
  <si>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</si>
  <si>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</si>
  <si>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</si>
  <si>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</si>
  <si>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</si>
  <si>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</si>
  <si>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</si>
  <si>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</si>
  <si>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</si>
  <si>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</si>
  <si>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</si>
  <si>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</si>
  <si>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</si>
  <si>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</si>
  <si>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</si>
  <si>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</si>
  <si>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</si>
  <si>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</si>
  <si>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</si>
  <si>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</si>
  <si>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</si>
  <si>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</si>
  <si>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</si>
  <si>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</si>
  <si>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</si>
  <si>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</si>
  <si>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</si>
  <si>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</si>
  <si>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</si>
  <si>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</si>
  <si>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</si>
  <si>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</si>
  <si>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</si>
  <si>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</si>
  <si>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</si>
  <si>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</si>
  <si>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</si>
  <si>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</si>
  <si>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</si>
  <si>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</si>
  <si>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</si>
  <si>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</si>
  <si>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</si>
  <si>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</si>
  <si>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</si>
  <si>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</si>
  <si>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</si>
  <si>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</si>
  <si>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</si>
  <si>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</si>
  <si>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</si>
  <si>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</si>
  <si>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</si>
  <si>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</si>
  <si>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</si>
  <si>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</si>
  <si>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</si>
  <si>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</si>
  <si>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</si>
  <si>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</si>
  <si>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</si>
  <si>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</si>
  <si>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</si>
  <si>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</si>
  <si>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</si>
  <si>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</si>
  <si>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</si>
  <si>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</si>
  <si>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</si>
  <si>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</si>
  <si>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</si>
  <si>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</si>
  <si>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</si>
  <si>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</si>
  <si>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</si>
  <si>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</si>
  <si>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</si>
  <si>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</si>
  <si>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</si>
  <si>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</si>
  <si>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</si>
  <si>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</si>
  <si>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</si>
  <si>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</si>
  <si>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</si>
  <si>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</si>
  <si>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</si>
  <si>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</si>
  <si>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</si>
  <si>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</si>
  <si>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</si>
  <si>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</si>
  <si>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</si>
  <si>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</si>
  <si>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</si>
  <si>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</si>
  <si>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</si>
  <si>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</si>
  <si>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</si>
  <si>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</si>
  <si>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</si>
  <si>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</si>
  <si>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</si>
  <si>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</si>
  <si>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</si>
  <si>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</si>
  <si>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</si>
  <si>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</si>
  <si>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</si>
  <si>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</si>
  <si>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</si>
  <si>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</si>
  <si>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</si>
  <si>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</si>
  <si>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</si>
  <si>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</si>
  <si>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</si>
  <si>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</si>
  <si>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</si>
  <si>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</si>
  <si>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</si>
  <si>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</si>
  <si>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</si>
  <si>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</si>
  <si>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</si>
  <si>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</si>
  <si>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</si>
  <si>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</si>
  <si>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</si>
  <si>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</si>
  <si>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</si>
  <si>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</si>
  <si>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</si>
  <si>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</si>
  <si>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</si>
  <si>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</si>
  <si>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</si>
  <si>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</si>
  <si>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</si>
  <si>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</si>
  <si>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</si>
  <si>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</si>
  <si>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</si>
  <si>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</si>
  <si>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</si>
  <si>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</si>
  <si>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</si>
  <si>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</si>
  <si>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</si>
  <si>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</si>
  <si>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</si>
  <si>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</si>
  <si>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</si>
  <si>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</si>
  <si>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</si>
  <si>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</si>
  <si>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</si>
  <si>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</si>
  <si>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</si>
  <si>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</si>
  <si>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</si>
  <si>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</si>
  <si>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</si>
  <si>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</si>
  <si>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</si>
  <si>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</si>
  <si>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</si>
  <si>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</si>
  <si>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</si>
  <si>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</si>
  <si>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</si>
  <si>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</si>
  <si>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</si>
  <si>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</si>
  <si>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</si>
  <si>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</si>
  <si>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</si>
  <si>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</si>
  <si>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</si>
  <si>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</si>
  <si>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</si>
  <si>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</si>
  <si>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</si>
  <si>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</si>
  <si>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</si>
  <si>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</si>
  <si>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</si>
  <si>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</si>
  <si>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</si>
  <si>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</si>
  <si>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</si>
  <si>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</si>
  <si>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</si>
  <si>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</si>
  <si>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</si>
  <si>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</si>
  <si>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</si>
  <si>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</si>
  <si>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</si>
  <si>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</si>
  <si>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</si>
  <si>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</si>
  <si>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</si>
  <si>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</si>
  <si>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</si>
  <si>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</si>
  <si>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</si>
  <si>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</si>
  <si>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</si>
  <si>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</si>
  <si>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</si>
  <si>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</si>
  <si>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</si>
  <si>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</si>
  <si>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</si>
  <si>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</si>
  <si>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</si>
  <si>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</si>
  <si>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</si>
  <si>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</si>
  <si>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</si>
  <si>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</si>
  <si>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</si>
  <si>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</si>
  <si>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</si>
  <si>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</si>
  <si>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</si>
  <si>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</si>
  <si>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</si>
  <si>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</si>
  <si>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</si>
  <si>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</si>
  <si>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</si>
  <si>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</si>
  <si>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</si>
  <si>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</si>
  <si>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</si>
  <si>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</si>
  <si>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</si>
  <si>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</si>
  <si>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</si>
  <si>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</si>
  <si>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</si>
  <si>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</si>
  <si>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</si>
  <si>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</si>
  <si>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</si>
  <si>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</si>
  <si>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</si>
  <si>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</si>
  <si>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</si>
  <si>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</si>
  <si>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</si>
  <si>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</si>
  <si>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</si>
  <si>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</si>
  <si>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</si>
  <si>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</si>
  <si>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</si>
  <si>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</si>
  <si>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</si>
  <si>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</si>
  <si>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</si>
  <si>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</si>
  <si>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</si>
  <si>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</si>
  <si>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</si>
  <si>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</si>
  <si>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</si>
  <si>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</si>
  <si>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</si>
  <si>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</si>
  <si>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</si>
  <si>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</si>
  <si>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</si>
  <si>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</si>
  <si>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</si>
  <si>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</si>
  <si>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</si>
  <si>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</si>
  <si>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</si>
  <si>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</si>
  <si>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</si>
  <si>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</si>
  <si>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</si>
  <si>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</si>
  <si>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</si>
  <si>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</si>
  <si>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</si>
  <si>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</si>
  <si>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</si>
  <si>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</si>
  <si>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</si>
  <si>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</si>
  <si>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</si>
  <si>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</si>
  <si>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</si>
  <si>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</si>
  <si>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</si>
  <si>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</si>
  <si>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</si>
  <si>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</si>
  <si>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</si>
  <si>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</si>
  <si>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</si>
  <si>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</si>
  <si>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</si>
  <si>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</si>
  <si>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</si>
  <si>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</si>
  <si>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</si>
  <si>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</si>
  <si>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</si>
  <si>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</si>
  <si>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</si>
  <si>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</si>
  <si>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</si>
  <si>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</si>
  <si>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</si>
  <si>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</si>
  <si>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</si>
  <si>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</si>
  <si>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</si>
  <si>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</si>
  <si>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</si>
  <si>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</si>
  <si>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</si>
  <si>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</si>
  <si>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</si>
  <si>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</si>
  <si>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</si>
  <si>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</si>
  <si>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</si>
  <si>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</si>
  <si>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</si>
  <si>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</si>
  <si>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</si>
  <si>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</si>
  <si>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</si>
  <si>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</si>
  <si>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</si>
  <si>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</si>
  <si>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</si>
  <si>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</si>
  <si>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</si>
  <si>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</si>
  <si>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</si>
  <si>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</si>
  <si>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</si>
  <si>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</si>
  <si>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</si>
  <si>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</si>
  <si>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</si>
  <si>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</si>
  <si>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</si>
  <si>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</si>
  <si>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</si>
  <si>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</si>
  <si>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</si>
  <si>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</si>
  <si>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</si>
  <si>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</si>
  <si>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</si>
  <si>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</si>
  <si>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</si>
  <si>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</si>
  <si>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</si>
  <si>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</si>
  <si>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</si>
  <si>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</si>
  <si>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</si>
  <si>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</si>
  <si>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</si>
  <si>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</si>
  <si>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</si>
  <si>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</si>
  <si>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</si>
  <si>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</si>
  <si>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</si>
  <si>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</si>
  <si>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</si>
  <si>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</si>
  <si>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</si>
  <si>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</si>
  <si>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</si>
  <si>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</si>
  <si>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</si>
  <si>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</si>
  <si>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</si>
  <si>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</si>
  <si>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</si>
  <si>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</si>
  <si>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</si>
  <si>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</si>
  <si>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</si>
  <si>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</si>
  <si>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</si>
  <si>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</si>
  <si>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</si>
  <si>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</si>
  <si>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</si>
  <si>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</si>
  <si>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</si>
  <si>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</si>
  <si>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</si>
  <si>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</si>
  <si>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</si>
  <si>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</si>
  <si>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</si>
  <si>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</si>
  <si>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</si>
  <si>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</si>
  <si>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</si>
  <si>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</si>
  <si>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</si>
  <si>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</si>
  <si>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</si>
  <si>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</si>
  <si>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</si>
  <si>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</si>
  <si>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</si>
  <si>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</si>
  <si>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</si>
  <si>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</si>
  <si>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</si>
  <si>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</si>
  <si>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</si>
  <si>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</si>
  <si>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</si>
  <si>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</si>
  <si>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</si>
  <si>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</si>
  <si>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</si>
  <si>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</si>
  <si>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</si>
  <si>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</si>
  <si>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</si>
  <si>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</si>
  <si>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</si>
  <si>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</si>
  <si>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</si>
  <si>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</si>
  <si>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</si>
  <si>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</si>
  <si>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</si>
  <si>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</si>
  <si>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</si>
  <si>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</si>
  <si>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</si>
  <si>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</si>
  <si>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</si>
  <si>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</si>
  <si>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</si>
  <si>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</si>
  <si>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</si>
  <si>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</si>
  <si>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</si>
  <si>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</si>
  <si>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</si>
  <si>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</si>
  <si>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</si>
  <si>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</si>
  <si>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</si>
  <si>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</si>
  <si>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</si>
  <si>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</si>
  <si>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</si>
  <si>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</si>
  <si>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</si>
  <si>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</si>
  <si>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</si>
  <si>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</si>
  <si>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</si>
  <si>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</si>
  <si>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</si>
  <si>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</si>
  <si>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</si>
  <si>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</si>
  <si>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</si>
  <si>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</si>
  <si>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</si>
  <si>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</si>
  <si>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</si>
  <si>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</si>
  <si>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</si>
  <si>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</si>
  <si>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</si>
  <si>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</si>
  <si>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</si>
  <si>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</si>
  <si>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</si>
  <si>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</si>
  <si>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</si>
  <si>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</si>
  <si>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</si>
  <si>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</si>
  <si>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</si>
  <si>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</si>
  <si>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</si>
  <si>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</si>
  <si>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</si>
  <si>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</si>
  <si>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</si>
  <si>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</si>
  <si>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</si>
  <si>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</si>
  <si>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</si>
  <si>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</si>
  <si>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</si>
  <si>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</si>
  <si>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</si>
  <si>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</si>
  <si>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</si>
  <si>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</si>
  <si>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</si>
  <si>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</si>
  <si>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</si>
  <si>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</si>
  <si>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</si>
  <si>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</si>
  <si>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</si>
  <si>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</si>
  <si>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</si>
  <si>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</si>
  <si>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</si>
  <si>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</si>
  <si>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</si>
  <si>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</si>
  <si>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</si>
  <si>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</si>
  <si>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</si>
  <si>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</si>
  <si>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</si>
  <si>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</si>
  <si>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</si>
  <si>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</si>
  <si>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</si>
  <si>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</si>
  <si>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</si>
  <si>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</si>
  <si>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</si>
  <si>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</si>
  <si>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</si>
  <si>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</si>
  <si>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</si>
  <si>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</si>
  <si>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</si>
  <si>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</si>
  <si>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</si>
  <si>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</si>
  <si>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</si>
  <si>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</si>
  <si>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</si>
  <si>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</si>
  <si>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</si>
  <si>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</si>
  <si>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</si>
  <si>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</si>
  <si>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</si>
  <si>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</si>
  <si>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</si>
  <si>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</si>
  <si>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</si>
  <si>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</si>
  <si>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</si>
  <si>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</si>
  <si>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</si>
  <si>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</si>
  <si>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</si>
  <si>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</si>
  <si>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</si>
  <si>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</si>
  <si>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</si>
  <si>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</si>
  <si>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</si>
  <si>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</si>
  <si>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</si>
  <si>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</si>
  <si>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</si>
  <si>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</si>
  <si>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</si>
  <si>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</si>
  <si>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</si>
  <si>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</si>
  <si>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</si>
  <si>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</si>
  <si>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</si>
  <si>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</si>
  <si>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</si>
  <si>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</si>
  <si>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</si>
  <si>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</si>
  <si>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</si>
  <si>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</si>
  <si>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</si>
  <si>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</si>
  <si>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</si>
  <si>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</si>
  <si>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</si>
  <si>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</si>
  <si>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</si>
  <si>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</si>
  <si>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</si>
  <si>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</si>
  <si>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</si>
  <si>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</si>
  <si>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</si>
  <si>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</si>
  <si>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</si>
  <si>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</si>
  <si>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</si>
  <si>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</si>
  <si>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</si>
  <si>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</si>
  <si>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</si>
  <si>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</si>
  <si>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</si>
  <si>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</si>
  <si>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</si>
  <si>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</si>
  <si>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</si>
  <si>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</si>
  <si>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</si>
  <si>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</si>
  <si>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</si>
  <si>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</si>
  <si>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</si>
  <si>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</si>
  <si>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</si>
  <si>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</si>
  <si>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</si>
  <si>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</si>
  <si>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</si>
  <si>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</si>
  <si>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</si>
  <si>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</si>
  <si>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</si>
  <si>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</si>
  <si>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</si>
  <si>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</si>
  <si>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</si>
  <si>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</si>
  <si>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</si>
  <si>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</si>
  <si>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</si>
  <si>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</si>
  <si>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</si>
  <si>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</si>
  <si>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</si>
  <si>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</si>
  <si>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</si>
  <si>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</si>
  <si>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</si>
  <si>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</si>
  <si>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</si>
  <si>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</si>
  <si>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</si>
  <si>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</si>
  <si>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</si>
  <si>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</si>
  <si>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</si>
  <si>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</si>
  <si>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</si>
  <si>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</si>
  <si>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</si>
  <si>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</si>
  <si>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</si>
  <si>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</si>
  <si>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</si>
  <si>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</si>
  <si>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</si>
  <si>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</si>
  <si>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</si>
  <si>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</si>
  <si>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</si>
  <si>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</si>
  <si>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</si>
  <si>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</si>
  <si>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</si>
  <si>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</si>
  <si>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</si>
  <si>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</si>
  <si>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</si>
  <si>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</si>
  <si>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</si>
  <si>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</si>
  <si>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</si>
  <si>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</si>
  <si>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</si>
  <si>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</si>
  <si>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</si>
  <si>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</si>
  <si>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</si>
  <si>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</si>
  <si>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</si>
  <si>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</si>
  <si>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</si>
  <si>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</si>
  <si>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</si>
  <si>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</si>
  <si>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</si>
  <si>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</si>
  <si>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</si>
  <si>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</si>
  <si>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</si>
  <si>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</si>
  <si>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</si>
  <si>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</si>
  <si>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</si>
  <si>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</si>
  <si>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</si>
  <si>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</si>
  <si>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</si>
  <si>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</si>
  <si>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</si>
  <si>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</si>
  <si>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</si>
  <si>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</si>
  <si>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</si>
  <si>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</si>
  <si>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</si>
  <si>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</si>
  <si>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</si>
  <si>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</si>
  <si>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</si>
  <si>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</si>
  <si>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</si>
  <si>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</si>
  <si>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</si>
  <si>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</si>
  <si>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</si>
  <si>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</si>
  <si>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</si>
  <si>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</si>
  <si>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</si>
  <si>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</si>
  <si>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</si>
  <si>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</si>
  <si>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</si>
  <si>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</si>
  <si>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</si>
  <si>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</si>
  <si>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</si>
  <si>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</si>
  <si>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</si>
  <si>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</si>
  <si>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</si>
  <si>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</si>
  <si>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</si>
  <si>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</si>
  <si>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</si>
  <si>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</si>
  <si>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</si>
  <si>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</si>
  <si>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</si>
  <si>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</si>
  <si>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</si>
  <si>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</si>
  <si>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</si>
  <si>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</si>
  <si>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</si>
  <si>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</si>
  <si>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</si>
  <si>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</si>
  <si>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</si>
  <si>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</si>
  <si>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</si>
  <si>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</si>
  <si>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</si>
  <si>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</si>
  <si>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</si>
  <si>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</si>
  <si>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</si>
  <si>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</si>
  <si>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</si>
  <si>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</si>
  <si>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</si>
  <si>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</si>
  <si>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</si>
  <si>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</si>
  <si>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</si>
  <si>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</si>
  <si>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</si>
  <si>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</si>
  <si>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</si>
  <si>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</si>
  <si>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</si>
  <si>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</si>
  <si>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</si>
  <si>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</si>
  <si>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</si>
  <si>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</si>
  <si>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</si>
  <si>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</si>
  <si>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</si>
  <si>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</si>
  <si>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</si>
  <si>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</si>
  <si>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</si>
  <si>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</si>
  <si>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</si>
  <si>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</si>
  <si>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</si>
  <si>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</si>
  <si>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</si>
  <si>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</si>
  <si>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</si>
  <si>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</si>
  <si>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</si>
  <si>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</si>
  <si>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</si>
  <si>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</si>
  <si>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</si>
  <si>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</si>
  <si>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</si>
  <si>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</si>
  <si>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</si>
  <si>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</si>
  <si>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</si>
  <si>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</si>
  <si>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</si>
  <si>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</si>
  <si>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</si>
  <si>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</si>
  <si>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</si>
  <si>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</si>
  <si>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</si>
  <si>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</si>
  <si>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</si>
  <si>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</si>
  <si>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</si>
  <si>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</si>
  <si>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</si>
  <si>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</si>
  <si>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</si>
  <si>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</si>
  <si>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</si>
  <si>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</si>
  <si>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</si>
  <si>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</si>
  <si>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</si>
  <si>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</si>
  <si>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</si>
  <si>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</si>
  <si>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</si>
  <si>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</si>
  <si>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</si>
  <si>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</si>
  <si>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</si>
  <si>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</si>
  <si>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</si>
  <si>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</si>
  <si>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</si>
  <si>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</si>
  <si>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</si>
  <si>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</si>
  <si>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</si>
  <si>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</si>
  <si>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</si>
  <si>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</si>
  <si>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</si>
  <si>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</si>
  <si>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</si>
  <si>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</si>
  <si>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</si>
  <si>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</si>
  <si>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</si>
  <si>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</si>
  <si>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</si>
  <si>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</si>
  <si>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</si>
  <si>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</si>
  <si>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</si>
  <si>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</si>
  <si>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</si>
  <si>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</si>
  <si>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</si>
  <si>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</si>
  <si>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</si>
  <si>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</si>
  <si>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</si>
  <si>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</si>
  <si>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</si>
  <si>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</si>
  <si>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</si>
  <si>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</si>
  <si>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</si>
  <si>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</si>
  <si>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</si>
  <si>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</si>
  <si>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</si>
  <si>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</si>
  <si>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</si>
  <si>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</si>
  <si>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</si>
  <si>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</si>
  <si>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</si>
  <si>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</si>
  <si>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</si>
  <si>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</si>
  <si>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</si>
  <si>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</si>
  <si>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</si>
  <si>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</si>
  <si>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</si>
  <si>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</si>
  <si>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</si>
  <si>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</si>
  <si>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</si>
  <si>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</si>
  <si>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</si>
  <si>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</si>
  <si>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</si>
  <si>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</si>
  <si>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</si>
  <si>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</si>
  <si>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</si>
  <si>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</si>
  <si>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</si>
  <si>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</si>
  <si>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</si>
  <si>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</si>
  <si>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</si>
  <si>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</si>
  <si>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</si>
  <si>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</si>
  <si>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</si>
  <si>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</si>
  <si>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</si>
  <si>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</si>
  <si>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</si>
  <si>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</si>
  <si>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</si>
  <si>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</si>
  <si>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</si>
  <si>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</si>
  <si>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</si>
  <si>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</si>
  <si>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</si>
  <si>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</si>
  <si>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</si>
  <si>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</si>
  <si>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</si>
  <si>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</si>
  <si>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</si>
  <si>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</si>
  <si>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</si>
  <si>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</si>
  <si>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</si>
  <si>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</si>
  <si>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</si>
  <si>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</si>
  <si>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</si>
  <si>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</si>
  <si>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</si>
  <si>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</si>
  <si>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</si>
  <si>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</si>
  <si>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</si>
  <si>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</si>
  <si>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</si>
  <si>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</si>
  <si>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</si>
  <si>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</si>
  <si>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</si>
  <si>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</si>
  <si>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</si>
  <si>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</si>
  <si>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</si>
  <si>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</si>
  <si>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</si>
  <si>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</si>
  <si>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</si>
  <si>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</si>
  <si>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</si>
  <si>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</si>
  <si>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</si>
  <si>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</si>
  <si>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</si>
  <si>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</si>
  <si>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</si>
  <si>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</si>
  <si>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</si>
  <si>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</si>
  <si>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</si>
  <si>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</si>
  <si>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</si>
  <si>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</si>
  <si>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</si>
  <si>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</si>
  <si>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</si>
  <si>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</si>
  <si>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</si>
  <si>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</si>
  <si>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</si>
  <si>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</si>
  <si>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</si>
  <si>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</si>
  <si>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</si>
  <si>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</si>
  <si>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</si>
  <si>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</si>
  <si>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</si>
  <si>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</si>
  <si>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</si>
  <si>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</si>
  <si>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</si>
  <si>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</si>
  <si>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</si>
  <si>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</si>
  <si>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</si>
  <si>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</si>
  <si>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</si>
  <si>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</si>
  <si>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</si>
  <si>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</si>
  <si>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</si>
  <si>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</si>
  <si>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</si>
  <si>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</si>
  <si>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</si>
  <si>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</si>
  <si>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</si>
  <si>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</si>
  <si>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</si>
  <si>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</si>
  <si>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</si>
  <si>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</si>
  <si>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</si>
  <si>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</si>
  <si>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</si>
  <si>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</si>
  <si>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</si>
  <si>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</si>
  <si>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</si>
  <si>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</si>
  <si>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</si>
  <si>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</si>
  <si>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</si>
  <si>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</si>
  <si>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</si>
  <si>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</si>
  <si>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</si>
  <si>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</si>
  <si>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</si>
  <si>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</si>
  <si>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</si>
  <si>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</si>
  <si>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</si>
  <si>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</si>
  <si>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</si>
  <si>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</si>
  <si>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</si>
  <si>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</si>
  <si>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</si>
  <si>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</si>
  <si>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</si>
  <si>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</si>
  <si>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</si>
  <si>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</si>
  <si>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</si>
  <si>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</si>
  <si>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</si>
  <si>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</si>
  <si>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</si>
  <si>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</si>
  <si>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</si>
  <si>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</si>
  <si>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</si>
  <si>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</si>
  <si>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</si>
  <si>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</si>
  <si>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</si>
  <si>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</si>
  <si>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</si>
  <si>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</si>
  <si>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</si>
  <si>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</si>
  <si>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</si>
  <si>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</si>
  <si>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</si>
  <si>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</si>
  <si>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</si>
  <si>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</si>
  <si>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</si>
  <si>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</si>
  <si>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</si>
  <si>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</si>
  <si>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</si>
  <si>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</si>
  <si>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</si>
  <si>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</si>
  <si>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</si>
  <si>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</si>
  <si>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</si>
  <si>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</si>
  <si>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</si>
  <si>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</si>
  <si>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</si>
  <si>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</si>
  <si>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</si>
  <si>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</si>
  <si>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</si>
  <si>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</si>
  <si>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</si>
  <si>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</si>
  <si>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</si>
  <si>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</si>
  <si>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</si>
  <si>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</si>
  <si>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</si>
  <si>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</si>
  <si>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</si>
  <si>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</si>
  <si>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</si>
  <si>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</si>
  <si>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</si>
  <si>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</si>
  <si>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</si>
  <si>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</si>
  <si>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</si>
  <si>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</si>
  <si>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</si>
  <si>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</si>
  <si>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</si>
  <si>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</si>
  <si>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</si>
  <si>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</si>
  <si>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</si>
  <si>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</si>
  <si>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</si>
  <si>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</si>
  <si>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</si>
  <si>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</si>
  <si>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</si>
  <si>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</si>
  <si>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</si>
  <si>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</si>
  <si>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</si>
  <si>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</si>
  <si>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</si>
  <si>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</si>
  <si>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</si>
  <si>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</si>
  <si>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</si>
  <si>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</si>
  <si>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</si>
  <si>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</si>
  <si>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</si>
  <si>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</si>
  <si>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</si>
  <si>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</si>
  <si>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</si>
  <si>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</si>
  <si>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</si>
  <si>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</si>
  <si>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</si>
  <si>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</si>
  <si>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</si>
  <si>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</si>
  <si>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</si>
  <si>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</si>
  <si>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</si>
  <si>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</si>
  <si>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</si>
  <si>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</si>
  <si>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</si>
  <si>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</si>
  <si>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</si>
  <si>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</si>
  <si>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</si>
  <si>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</si>
  <si>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</si>
  <si>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</si>
  <si>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</si>
  <si>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</si>
  <si>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</si>
  <si>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</si>
  <si>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</si>
  <si>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</si>
  <si>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</si>
  <si>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</si>
  <si>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</si>
  <si>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</si>
  <si>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</si>
  <si>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</si>
  <si>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</si>
  <si>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</si>
  <si>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</si>
  <si>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</si>
  <si>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</si>
  <si>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</si>
  <si>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</si>
  <si>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</si>
  <si>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</si>
  <si>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</si>
  <si>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</si>
  <si>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</si>
  <si>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</si>
  <si>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</si>
  <si>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</si>
  <si>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</si>
  <si>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</si>
  <si>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</si>
  <si>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</si>
  <si>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</si>
  <si>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</si>
  <si>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</si>
  <si>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</si>
  <si>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</si>
  <si>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</si>
  <si>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</si>
  <si>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</si>
  <si>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</si>
  <si>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</si>
  <si>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</si>
  <si>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</si>
  <si>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</si>
  <si>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</si>
  <si>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</si>
  <si>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</si>
  <si>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</si>
  <si>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</si>
  <si>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</si>
  <si>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</si>
  <si>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</si>
  <si>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</si>
  <si>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</si>
  <si>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</si>
  <si>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</si>
  <si>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</si>
  <si>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</si>
  <si>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</si>
  <si>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</si>
  <si>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</si>
  <si>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</si>
  <si>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</si>
  <si>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</si>
  <si>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</si>
  <si>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</si>
  <si>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</si>
  <si>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</si>
  <si>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</si>
  <si>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</si>
  <si>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</si>
  <si>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</si>
  <si>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</si>
  <si>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</si>
  <si>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</si>
  <si>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</si>
  <si>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</si>
  <si>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</si>
  <si>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</si>
  <si>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</si>
  <si>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</si>
  <si>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</si>
  <si>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</si>
  <si>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</si>
  <si>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</si>
  <si>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</si>
  <si>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</si>
  <si>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</si>
  <si>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</si>
  <si>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</si>
  <si>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</si>
  <si>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</si>
  <si>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</si>
  <si>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</si>
  <si>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</si>
  <si>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</si>
  <si>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</si>
  <si>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</si>
  <si>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</si>
  <si>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</si>
  <si>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</si>
  <si>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</si>
  <si>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</si>
  <si>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</si>
  <si>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</si>
  <si>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</si>
  <si>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</si>
  <si>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</si>
  <si>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</si>
  <si>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</si>
  <si>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</si>
  <si>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</si>
  <si>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</si>
  <si>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</si>
  <si>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</si>
  <si>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</si>
  <si>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</si>
  <si>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</si>
  <si>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</si>
  <si>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</si>
  <si>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</si>
  <si>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</si>
  <si>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</si>
  <si>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</si>
  <si>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</si>
  <si>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</si>
  <si>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</si>
  <si>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</si>
  <si>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</si>
  <si>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</si>
  <si>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</si>
  <si>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</si>
  <si>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</si>
  <si>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</si>
  <si>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</si>
  <si>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</si>
  <si>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</si>
  <si>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</si>
  <si>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</si>
  <si>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</si>
  <si>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</si>
  <si>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</si>
  <si>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</si>
  <si>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</si>
  <si>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</si>
  <si>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</si>
  <si>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</si>
  <si>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</si>
  <si>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</si>
  <si>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</si>
  <si>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</si>
  <si>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</si>
  <si>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</si>
  <si>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</si>
  <si>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</si>
  <si>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</si>
  <si>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</si>
  <si>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</si>
  <si>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</si>
  <si>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</si>
  <si>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</si>
  <si>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</si>
  <si>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</si>
  <si>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</si>
  <si>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</si>
  <si>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</si>
  <si>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</si>
  <si>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</si>
  <si>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</si>
  <si>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</si>
  <si>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</si>
  <si>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</si>
  <si>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</si>
  <si>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</si>
  <si>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</si>
  <si>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</si>
  <si>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</si>
  <si>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</si>
  <si>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</si>
  <si>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</si>
  <si>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</si>
  <si>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</si>
  <si>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</si>
  <si>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</si>
  <si>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</si>
  <si>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</si>
  <si>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</si>
  <si>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</si>
  <si>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</si>
  <si>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</si>
  <si>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</si>
  <si>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</si>
  <si>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</si>
  <si>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</si>
  <si>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</si>
  <si>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</si>
  <si>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</si>
  <si>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</si>
  <si>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</si>
  <si>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</si>
  <si>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</si>
  <si>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</si>
  <si>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</si>
  <si>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</si>
  <si>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</si>
  <si>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</si>
  <si>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</si>
  <si>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</si>
  <si>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</si>
  <si>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</si>
  <si>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</si>
  <si>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</si>
  <si>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</si>
  <si>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</si>
  <si>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</si>
  <si>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</si>
  <si>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</si>
  <si>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</si>
  <si>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</si>
  <si>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</si>
  <si>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</si>
  <si>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</si>
  <si>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</si>
  <si>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</si>
  <si>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</si>
  <si>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</si>
  <si>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</si>
  <si>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</si>
  <si>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</si>
  <si>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</si>
  <si>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</si>
  <si>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</si>
  <si>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</si>
  <si>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</si>
  <si>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</si>
  <si>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</si>
  <si>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</si>
  <si>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</si>
  <si>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</si>
  <si>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</si>
  <si>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</si>
  <si>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</si>
  <si>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</si>
  <si>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</si>
  <si>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</si>
  <si>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</si>
  <si>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</si>
  <si>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</si>
  <si>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</si>
  <si>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</si>
  <si>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</si>
  <si>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</si>
  <si>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</si>
  <si>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</si>
  <si>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</si>
  <si>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</si>
  <si>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</si>
  <si>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</si>
  <si>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</si>
  <si>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</si>
  <si>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</si>
  <si>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</si>
  <si>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</si>
  <si>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</si>
  <si>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</si>
  <si>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</si>
  <si>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</si>
  <si>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</si>
  <si>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</si>
  <si>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</si>
  <si>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</si>
  <si>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</si>
  <si>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</si>
  <si>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</si>
  <si>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</si>
  <si>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</si>
  <si>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</si>
  <si>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</si>
  <si>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</si>
  <si>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</si>
  <si>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</si>
  <si>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</si>
  <si>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</si>
  <si>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</si>
  <si>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</si>
  <si>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</si>
  <si>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</si>
  <si>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</si>
  <si>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</si>
  <si>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</si>
  <si>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</si>
  <si>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</si>
  <si>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</si>
  <si>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</si>
  <si>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</si>
  <si>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</si>
  <si>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</si>
  <si>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</si>
  <si>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</si>
  <si>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</si>
  <si>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</si>
  <si>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</si>
  <si>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</si>
  <si>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</si>
  <si>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</si>
  <si>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</si>
  <si>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</si>
  <si>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</si>
  <si>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</si>
  <si>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</si>
  <si>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</si>
  <si>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</si>
  <si>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</si>
  <si>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</si>
  <si>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</si>
  <si>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</si>
  <si>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</si>
  <si>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</si>
  <si>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</si>
  <si>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</si>
  <si>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</si>
  <si>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</si>
  <si>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</si>
  <si>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</si>
  <si>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</si>
  <si>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</si>
  <si>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</si>
  <si>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</si>
  <si>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</si>
  <si>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</si>
  <si>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</si>
  <si>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</si>
  <si>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</si>
  <si>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</si>
  <si>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</si>
  <si>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</si>
  <si>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</si>
  <si>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</si>
  <si>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</si>
  <si>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</si>
  <si>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</si>
  <si>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</si>
  <si>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</si>
  <si>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</si>
  <si>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</si>
  <si>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</si>
  <si>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</si>
  <si>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</si>
  <si>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</si>
  <si>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</si>
  <si>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</si>
  <si>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</si>
  <si>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</si>
  <si>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</si>
  <si>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</si>
  <si>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</si>
  <si>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</si>
  <si>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</si>
  <si>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</si>
  <si>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</si>
  <si>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</si>
  <si>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</si>
  <si>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</si>
  <si>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</si>
  <si>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</si>
  <si>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</si>
  <si>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</si>
  <si>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</si>
  <si>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</si>
  <si>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</si>
  <si>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</si>
  <si>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</si>
  <si>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</si>
  <si>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</si>
  <si>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</si>
  <si>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</si>
  <si>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</si>
  <si>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</si>
  <si>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</si>
  <si>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</si>
  <si>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</si>
  <si>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</si>
  <si>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</si>
  <si>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</si>
  <si>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</si>
  <si>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</si>
  <si>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</si>
  <si>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</si>
  <si>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</si>
  <si>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</si>
  <si>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</si>
  <si>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</si>
  <si>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</si>
  <si>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</si>
  <si>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</si>
  <si>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</si>
  <si>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</si>
  <si>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</si>
  <si>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</si>
  <si>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</si>
  <si>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</si>
  <si>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</si>
  <si>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</si>
  <si>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</si>
  <si>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</si>
  <si>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</si>
  <si>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</si>
  <si>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</si>
  <si>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</si>
  <si>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</si>
  <si>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</si>
  <si>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</si>
  <si>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</si>
  <si>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</si>
  <si>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</si>
  <si>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</si>
  <si>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</si>
  <si>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</si>
  <si>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</si>
  <si>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</si>
  <si>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</si>
  <si>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</si>
  <si>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</si>
  <si>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</si>
  <si>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</si>
  <si>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</si>
  <si>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</si>
  <si>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</si>
  <si>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</si>
  <si>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</si>
  <si>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</si>
  <si>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</si>
  <si>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</si>
  <si>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</si>
  <si>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</si>
  <si>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</si>
  <si>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</si>
  <si>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</si>
  <si>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</si>
  <si>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</si>
  <si>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</si>
  <si>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</si>
  <si>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</si>
  <si>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</si>
  <si>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</si>
  <si>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</si>
  <si>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</si>
  <si>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</si>
  <si>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</si>
  <si>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</si>
  <si>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</si>
  <si>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</si>
  <si>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</si>
  <si>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</si>
  <si>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</si>
  <si>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</si>
  <si>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</si>
  <si>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</si>
  <si>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</si>
  <si>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</si>
  <si>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</si>
  <si>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</si>
  <si>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</si>
  <si>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</si>
  <si>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</si>
  <si>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</si>
  <si>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</si>
  <si>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</si>
  <si>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</si>
  <si>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</si>
  <si>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</si>
  <si>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</si>
  <si>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</si>
  <si>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</si>
  <si>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</si>
  <si>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</si>
  <si>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</si>
  <si>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</si>
  <si>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</si>
  <si>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</si>
  <si>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</si>
  <si>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</si>
  <si>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</si>
  <si>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</si>
  <si>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</si>
  <si>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</si>
  <si>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</si>
  <si>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</si>
  <si>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</si>
  <si>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</si>
  <si>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</si>
  <si>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</si>
  <si>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</si>
  <si>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</si>
  <si>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</si>
  <si>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</si>
  <si>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</si>
  <si>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</si>
  <si>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</si>
  <si>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</si>
  <si>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</si>
  <si>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</si>
  <si>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</si>
  <si>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</si>
  <si>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</si>
  <si>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</si>
  <si>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</si>
  <si>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</si>
  <si>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</si>
  <si>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</si>
  <si>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</si>
  <si>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</si>
  <si>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</si>
  <si>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</si>
  <si>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</si>
  <si>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</si>
  <si>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</si>
  <si>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</si>
  <si>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</si>
  <si>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</si>
  <si>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</si>
  <si>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</si>
  <si>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</si>
  <si>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</si>
  <si>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</si>
  <si>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</si>
  <si>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</si>
  <si>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</si>
  <si>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</si>
  <si>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</si>
  <si>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</si>
  <si>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</si>
  <si>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</si>
  <si>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</si>
  <si>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</si>
  <si>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</si>
  <si>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</si>
  <si>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</si>
  <si>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</si>
  <si>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</si>
  <si>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</si>
  <si>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</si>
  <si>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</si>
  <si>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</si>
  <si>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</si>
  <si>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</si>
  <si>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</si>
  <si>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</si>
  <si>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</si>
  <si>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</si>
  <si>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</si>
  <si>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</si>
  <si>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</si>
  <si>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</si>
  <si>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</si>
  <si>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</si>
  <si>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</si>
  <si>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</si>
  <si>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</si>
  <si>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</si>
  <si>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</si>
  <si>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</si>
  <si>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</si>
  <si>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</si>
  <si>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</si>
  <si>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</si>
  <si>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</si>
  <si>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</si>
  <si>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</si>
  <si>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</si>
  <si>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</si>
  <si>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</si>
  <si>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</si>
  <si>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</si>
  <si>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</si>
  <si>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</si>
  <si>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</si>
  <si>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</si>
  <si>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</si>
  <si>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</si>
  <si>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</si>
  <si>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</si>
  <si>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</si>
  <si>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</si>
  <si>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</si>
  <si>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</si>
  <si>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</si>
  <si>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</si>
  <si>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</si>
  <si>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</si>
  <si>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</si>
  <si>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</si>
  <si>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</si>
  <si>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</si>
  <si>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</si>
  <si>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</si>
  <si>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</si>
  <si>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</si>
  <si>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</si>
  <si>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</si>
  <si>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</si>
  <si>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</si>
  <si>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</si>
  <si>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</si>
  <si>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</si>
  <si>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</si>
  <si>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</si>
  <si>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</si>
  <si>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</si>
  <si>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</si>
  <si>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</si>
  <si>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</si>
  <si>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</si>
  <si>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</si>
  <si>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</si>
  <si>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</si>
  <si>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</si>
  <si>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</si>
  <si>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</si>
  <si>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</si>
  <si>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</si>
  <si>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</si>
  <si>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</si>
  <si>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</si>
  <si>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</si>
  <si>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</si>
  <si>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</si>
  <si>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</si>
  <si>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</si>
  <si>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</si>
  <si>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</si>
  <si>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</si>
  <si>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</si>
  <si>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</si>
  <si>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</si>
  <si>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</si>
  <si>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</si>
  <si>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</si>
  <si>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</si>
  <si>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</si>
  <si>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</si>
  <si>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</si>
  <si>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</si>
  <si>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</si>
  <si>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</si>
  <si>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</si>
  <si>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</si>
  <si>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</si>
  <si>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</si>
  <si>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</si>
  <si>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</si>
  <si>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</si>
  <si>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</si>
  <si>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</si>
  <si>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</si>
  <si>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</si>
  <si>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</si>
  <si>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</si>
  <si>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</si>
  <si>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</si>
  <si>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</si>
  <si>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</si>
  <si>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</si>
  <si>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</si>
  <si>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</si>
  <si>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</si>
  <si>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</si>
  <si>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</si>
  <si>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</si>
  <si>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</si>
  <si>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</si>
  <si>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</si>
  <si>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</si>
  <si>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</si>
  <si>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</si>
  <si>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</si>
  <si>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</si>
  <si>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</si>
  <si>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</si>
  <si>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</si>
  <si>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</si>
  <si>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</si>
  <si>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</si>
  <si>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</si>
  <si>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</si>
  <si>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</si>
  <si>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</si>
  <si>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</si>
  <si>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</si>
  <si>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</si>
  <si>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</si>
  <si>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</si>
  <si>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</si>
  <si>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</si>
  <si>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</si>
  <si>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</si>
  <si>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</si>
  <si>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</si>
  <si>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</si>
  <si>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</si>
  <si>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</si>
  <si>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</si>
  <si>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</si>
  <si>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</si>
  <si>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</si>
  <si>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</si>
  <si>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</si>
  <si>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</si>
  <si>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</si>
  <si>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</si>
  <si>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</si>
  <si>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</si>
  <si>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</si>
  <si>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</si>
  <si>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</si>
  <si>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</si>
  <si>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</si>
  <si>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</si>
  <si>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</si>
  <si>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</si>
  <si>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</si>
  <si>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</si>
  <si>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</si>
  <si>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</si>
  <si>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</si>
  <si>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</si>
  <si>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</si>
  <si>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</si>
  <si>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</si>
  <si>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</si>
  <si>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</si>
  <si>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</si>
  <si>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</si>
  <si>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</si>
  <si>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</si>
  <si>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</si>
  <si>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</si>
  <si>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</si>
  <si>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</si>
  <si>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</si>
  <si>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</si>
  <si>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</si>
  <si>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</si>
  <si>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</si>
  <si>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</si>
  <si>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</si>
  <si>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</si>
  <si>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</si>
  <si>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</si>
  <si>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</si>
  <si>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</si>
  <si>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</si>
  <si>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</si>
  <si>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</si>
  <si>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</si>
  <si>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</si>
  <si>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</si>
  <si>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</si>
  <si>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</si>
  <si>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</si>
  <si>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</si>
  <si>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</si>
  <si>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</si>
  <si>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</si>
  <si>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</si>
  <si>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</si>
  <si>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</si>
  <si>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</si>
  <si>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</si>
  <si>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</si>
  <si>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</si>
  <si>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</si>
  <si>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</si>
  <si>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</si>
  <si>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</si>
  <si>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</si>
  <si>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</si>
  <si>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</si>
  <si>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</si>
  <si>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</si>
  <si>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</si>
  <si>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</si>
  <si>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</si>
  <si>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</si>
  <si>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</si>
  <si>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</si>
  <si>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</si>
  <si>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</si>
  <si>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</si>
  <si>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</si>
  <si>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</si>
  <si>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</si>
  <si>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</si>
  <si>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</si>
  <si>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</si>
  <si>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</si>
  <si>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</si>
  <si>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</si>
  <si>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</si>
  <si>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</si>
  <si>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</si>
  <si>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</si>
  <si>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</si>
  <si>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</si>
  <si>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</si>
  <si>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</si>
  <si>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</si>
  <si>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</si>
  <si>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</si>
  <si>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</si>
  <si>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</si>
  <si>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</si>
  <si>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</si>
  <si>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</si>
  <si>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</si>
  <si>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</si>
  <si>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</si>
  <si>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</si>
  <si>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</si>
  <si>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</si>
  <si>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</si>
  <si>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</si>
  <si>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</si>
  <si>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</si>
  <si>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</si>
  <si>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</si>
  <si>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</si>
  <si>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</si>
  <si>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</si>
  <si>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</si>
  <si>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</si>
  <si>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</si>
  <si>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</si>
  <si>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</si>
  <si>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</si>
  <si>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</si>
  <si>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</si>
  <si>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</si>
  <si>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</si>
  <si>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</si>
  <si>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</si>
  <si>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</si>
  <si>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</si>
  <si>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</si>
  <si>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</si>
  <si>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</si>
  <si>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</si>
  <si>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</si>
  <si>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</si>
  <si>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</si>
  <si>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</si>
  <si>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</si>
  <si>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</si>
  <si>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</si>
  <si>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</si>
  <si>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</si>
  <si>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</si>
  <si>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</si>
  <si>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</si>
  <si>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</si>
  <si>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</si>
  <si>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</si>
  <si>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</si>
  <si>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</si>
  <si>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</si>
  <si>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</si>
  <si>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</si>
  <si>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</si>
  <si>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</si>
  <si>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</si>
  <si>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</si>
  <si>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</si>
  <si>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</si>
  <si>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</si>
  <si>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</si>
  <si>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</si>
  <si>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</si>
  <si>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</si>
  <si>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</si>
  <si>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</si>
  <si>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</si>
  <si>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</si>
  <si>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</si>
  <si>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</si>
  <si>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</si>
  <si>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</si>
  <si>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</si>
  <si>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</si>
  <si>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</si>
  <si>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</si>
  <si>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</si>
  <si>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</si>
  <si>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</si>
  <si>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</si>
  <si>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</si>
  <si>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</si>
  <si>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</si>
  <si>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</si>
  <si>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</si>
  <si>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</si>
  <si>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</si>
  <si>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</si>
  <si>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</si>
  <si>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</si>
  <si>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</si>
  <si>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</si>
  <si>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</si>
  <si>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</si>
  <si>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</si>
  <si>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</si>
  <si>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</si>
  <si>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</si>
  <si>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</si>
  <si>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</si>
  <si>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</si>
  <si>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</si>
  <si>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</si>
  <si>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</si>
  <si>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</si>
  <si>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</si>
  <si>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</si>
  <si>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</si>
  <si>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</si>
  <si>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</si>
  <si>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</si>
  <si>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</si>
  <si>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</si>
  <si>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</si>
  <si>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</si>
  <si>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</si>
  <si>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</si>
  <si>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</si>
  <si>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</si>
  <si>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</si>
  <si>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</si>
  <si>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</si>
  <si>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</si>
  <si>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</si>
  <si>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</si>
  <si>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</si>
  <si>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</si>
  <si>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</si>
  <si>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</si>
  <si>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</si>
  <si>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</si>
  <si>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</si>
  <si>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</si>
  <si>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</si>
  <si>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</si>
  <si>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</si>
  <si>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</si>
  <si>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</si>
  <si>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</si>
  <si>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</si>
  <si>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</si>
  <si>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</si>
  <si>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</si>
  <si>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</si>
  <si>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</si>
  <si>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</si>
  <si>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</si>
  <si>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</si>
  <si>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</si>
  <si>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</si>
  <si>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</si>
  <si>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</si>
  <si>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</si>
  <si>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</si>
  <si>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</si>
  <si>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</si>
  <si>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</si>
  <si>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</si>
  <si>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</si>
  <si>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</si>
  <si>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</si>
  <si>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</si>
  <si>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</si>
  <si>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</si>
  <si>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</si>
  <si>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</si>
  <si>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</si>
  <si>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</si>
  <si>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</si>
  <si>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</si>
  <si>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</si>
  <si>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</si>
  <si>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</si>
  <si>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</si>
  <si>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</si>
  <si>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</si>
  <si>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</si>
  <si>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</si>
  <si>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</si>
  <si>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</si>
  <si>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</si>
  <si>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</si>
  <si>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</si>
  <si>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</si>
  <si>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</si>
  <si>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</si>
  <si>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</si>
  <si>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</si>
  <si>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</si>
  <si>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</si>
  <si>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</si>
  <si>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</si>
  <si>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</si>
  <si>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</si>
  <si>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</si>
  <si>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</si>
  <si>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</si>
  <si>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</si>
  <si>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</si>
  <si>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</si>
  <si>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</si>
  <si>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</si>
  <si>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</si>
  <si>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</si>
  <si>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</si>
  <si>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</si>
  <si>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</si>
  <si>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</si>
  <si>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</si>
  <si>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</si>
  <si>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</si>
  <si>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</si>
  <si>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</si>
  <si>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</si>
  <si>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</si>
  <si>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</si>
  <si>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</si>
  <si>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</si>
  <si>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</si>
  <si>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</si>
  <si>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</si>
  <si>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</si>
  <si>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</si>
  <si>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</si>
  <si>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</si>
  <si>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</si>
  <si>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</si>
  <si>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</si>
  <si>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</si>
  <si>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</si>
  <si>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</si>
  <si>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</si>
  <si>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</si>
  <si>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</si>
  <si>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</si>
  <si>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</si>
  <si>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</si>
  <si>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</si>
  <si>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</si>
  <si>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</si>
  <si>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</si>
  <si>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</si>
  <si>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</si>
  <si>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</si>
  <si>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</si>
  <si>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</si>
  <si>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</si>
  <si>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</si>
  <si>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</si>
  <si>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</si>
  <si>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</si>
  <si>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</si>
  <si>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</si>
  <si>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</si>
  <si>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</si>
  <si>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</si>
  <si>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</si>
  <si>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</si>
  <si>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</si>
  <si>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</si>
  <si>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</si>
  <si>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</si>
  <si>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</si>
  <si>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</si>
  <si>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</si>
  <si>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</si>
  <si>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</si>
  <si>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</si>
  <si>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</si>
  <si>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</si>
  <si>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</si>
  <si>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</si>
  <si>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</si>
  <si>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</si>
  <si>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</si>
  <si>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</si>
  <si>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</si>
  <si>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</si>
  <si>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</si>
  <si>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</si>
  <si>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</si>
  <si>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</si>
  <si>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</si>
  <si>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</si>
  <si>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</si>
  <si>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</si>
  <si>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</si>
  <si>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</si>
  <si>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</si>
  <si>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</si>
  <si>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</si>
  <si>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</si>
  <si>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</si>
  <si>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</si>
  <si>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</si>
  <si>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</si>
  <si>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</si>
  <si>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</si>
  <si>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</si>
  <si>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</si>
  <si>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</si>
  <si>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</si>
  <si>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</si>
  <si>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</si>
  <si>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</si>
  <si>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</si>
  <si>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</si>
  <si>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</si>
  <si>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</si>
  <si>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</si>
  <si>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</si>
  <si>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</si>
  <si>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</si>
  <si>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</si>
  <si>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</si>
  <si>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</si>
  <si>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</si>
  <si>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</si>
  <si>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</si>
  <si>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</si>
  <si>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</si>
  <si>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</si>
  <si>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</si>
  <si>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</si>
  <si>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</si>
  <si>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</si>
  <si>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</si>
  <si>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</si>
  <si>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</si>
  <si>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</si>
  <si>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</si>
  <si>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</si>
  <si>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</si>
  <si>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</si>
  <si>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</si>
  <si>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</si>
  <si>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</si>
  <si>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</si>
  <si>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</si>
  <si>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</si>
  <si>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</si>
  <si>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</si>
  <si>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</si>
  <si>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</si>
  <si>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</si>
  <si>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</si>
  <si>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</si>
  <si>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</si>
  <si>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</si>
  <si>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</si>
  <si>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</si>
  <si>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</si>
  <si>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</si>
  <si>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</si>
  <si>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</si>
  <si>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</si>
  <si>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</si>
  <si>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</si>
  <si>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</si>
  <si>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</si>
  <si>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</si>
  <si>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</si>
  <si>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</si>
  <si>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</si>
  <si>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</si>
  <si>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</si>
  <si>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</si>
  <si>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</si>
  <si>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</si>
  <si>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</si>
  <si>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</si>
  <si>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</si>
  <si>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</si>
  <si>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</si>
  <si>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</si>
  <si>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</si>
  <si>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</si>
  <si>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</si>
  <si>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</si>
  <si>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</si>
  <si>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</si>
  <si>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</si>
  <si>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</si>
  <si>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</si>
  <si>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</si>
  <si>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</si>
  <si>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</si>
  <si>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</si>
  <si>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</si>
  <si>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</si>
  <si>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</si>
  <si>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</si>
  <si>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</si>
  <si>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</si>
  <si>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</si>
  <si>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</si>
  <si>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</si>
  <si>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</si>
  <si>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</si>
  <si>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</si>
  <si>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</si>
  <si>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</si>
  <si>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</si>
  <si>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</si>
  <si>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</si>
  <si>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</si>
  <si>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</si>
  <si>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</si>
  <si>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</si>
  <si>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</si>
  <si>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</si>
  <si>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</si>
  <si>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</si>
  <si>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</si>
  <si>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</si>
  <si>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</si>
  <si>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</si>
  <si>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</si>
  <si>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</si>
  <si>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</si>
  <si>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</si>
  <si>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</si>
  <si>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</si>
  <si>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</si>
  <si>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</si>
  <si>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</si>
  <si>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</si>
  <si>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</si>
  <si>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</si>
  <si>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</si>
  <si>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</si>
  <si>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</si>
  <si>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</si>
  <si>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</si>
  <si>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</si>
  <si>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</si>
  <si>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</si>
  <si>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</si>
  <si>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</si>
  <si>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</si>
  <si>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</si>
  <si>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</si>
  <si>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</si>
  <si>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</si>
  <si>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</si>
  <si>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</si>
  <si>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</si>
  <si>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</si>
  <si>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</si>
  <si>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</si>
  <si>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</si>
  <si>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</si>
  <si>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</si>
  <si>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</si>
  <si>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</si>
  <si>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</si>
  <si>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</si>
  <si>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</si>
  <si>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</si>
  <si>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</si>
  <si>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</si>
  <si>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</si>
  <si>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</si>
  <si>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</si>
  <si>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</si>
  <si>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</si>
  <si>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</si>
  <si>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</si>
  <si>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</si>
  <si>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</si>
  <si>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</si>
  <si>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</si>
  <si>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</si>
  <si>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</si>
  <si>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</si>
  <si>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</si>
  <si>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</si>
  <si>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</si>
  <si>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</si>
  <si>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</si>
  <si>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</si>
  <si>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</si>
  <si>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</si>
  <si>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</si>
  <si>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</si>
  <si>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</si>
  <si>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</si>
  <si>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</si>
  <si>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</si>
  <si>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</si>
  <si>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</si>
  <si>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</si>
  <si>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</si>
  <si>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</si>
  <si>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</si>
  <si>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</si>
  <si>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</si>
  <si>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</si>
  <si>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</si>
  <si>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</si>
  <si>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</si>
  <si>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</si>
  <si>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</si>
  <si>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</si>
  <si>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</si>
  <si>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</si>
  <si>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</si>
  <si>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</si>
  <si>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</si>
  <si>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</si>
  <si>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</si>
  <si>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</si>
  <si>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</si>
  <si>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</si>
  <si>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</si>
  <si>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</si>
  <si>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</si>
  <si>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</si>
  <si>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</si>
  <si>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</si>
  <si>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</si>
  <si>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</si>
  <si>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</si>
  <si>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</si>
  <si>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</si>
  <si>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</si>
  <si>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</si>
  <si>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</si>
  <si>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</si>
  <si>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</si>
  <si>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</si>
  <si>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</si>
  <si>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</si>
  <si>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</si>
  <si>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</si>
  <si>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</si>
  <si>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</si>
  <si>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</si>
  <si>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</si>
  <si>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</si>
  <si>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</si>
  <si>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</si>
  <si>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</si>
  <si>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</si>
  <si>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</si>
  <si>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</si>
  <si>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</si>
  <si>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</si>
  <si>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</si>
  <si>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</si>
  <si>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</si>
  <si>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</si>
  <si>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</si>
  <si>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</si>
  <si>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</si>
  <si>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</si>
  <si>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</si>
  <si>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</si>
  <si>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</si>
  <si>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</si>
  <si>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</si>
  <si>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</si>
  <si>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</si>
  <si>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</si>
  <si>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</si>
  <si>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</si>
  <si>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</si>
  <si>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</si>
  <si>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</si>
  <si>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</si>
  <si>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</si>
  <si>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</si>
  <si>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</si>
  <si>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</si>
  <si>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</si>
  <si>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</si>
  <si>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</si>
  <si>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</si>
  <si>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</si>
  <si>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</si>
  <si>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</si>
  <si>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</si>
  <si>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</si>
  <si>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</si>
  <si>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</si>
  <si>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</si>
  <si>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</si>
  <si>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</si>
  <si>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</si>
  <si>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</si>
  <si>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</si>
  <si>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</si>
  <si>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</si>
  <si>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</si>
  <si>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</si>
  <si>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</si>
  <si>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</si>
  <si>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</si>
  <si>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</si>
  <si>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</si>
  <si>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</si>
  <si>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</si>
  <si>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</si>
  <si>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</si>
  <si>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</si>
  <si>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</si>
  <si>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</si>
  <si>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</si>
  <si>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</si>
  <si>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</si>
  <si>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</si>
  <si>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</si>
  <si>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</si>
  <si>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</si>
  <si>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</si>
  <si>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</si>
  <si>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</si>
  <si>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</si>
  <si>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</si>
  <si>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</si>
  <si>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</si>
  <si>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</si>
  <si>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</si>
  <si>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</si>
  <si>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</si>
  <si>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</si>
  <si>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</si>
  <si>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</si>
  <si>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</si>
  <si>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</si>
  <si>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</si>
  <si>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</si>
  <si>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</si>
  <si>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</si>
  <si>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</si>
  <si>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</si>
  <si>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</si>
  <si>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</si>
  <si>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</si>
  <si>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</si>
  <si>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</si>
  <si>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</si>
  <si>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</si>
  <si>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</si>
  <si>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</si>
  <si>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</si>
  <si>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</si>
  <si>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</si>
  <si>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</si>
  <si>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</si>
  <si>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</si>
  <si>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</si>
  <si>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</si>
  <si>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</si>
  <si>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</si>
  <si>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</si>
  <si>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</si>
  <si>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</si>
  <si>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</si>
  <si>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</si>
  <si>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</si>
  <si>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</si>
  <si>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</si>
  <si>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</si>
  <si>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</si>
  <si>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</si>
  <si>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</si>
  <si>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</si>
  <si>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</si>
  <si>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</si>
  <si>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</si>
  <si>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</si>
  <si>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</si>
  <si>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</si>
  <si>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</si>
  <si>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</si>
  <si>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</si>
  <si>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</si>
  <si>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</si>
  <si>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</si>
  <si>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</si>
  <si>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</si>
  <si>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</si>
  <si>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</si>
  <si>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</si>
  <si>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</si>
  <si>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</si>
  <si>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</si>
  <si>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</si>
  <si>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</si>
  <si>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</si>
  <si>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</si>
  <si>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</si>
  <si>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</si>
  <si>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</si>
  <si>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</si>
  <si>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</si>
  <si>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</si>
  <si>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</si>
  <si>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</si>
  <si>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</si>
  <si>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</si>
  <si>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</si>
  <si>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</si>
  <si>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</si>
  <si>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</si>
  <si>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</si>
  <si>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</si>
  <si>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</si>
  <si>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</si>
  <si>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</si>
  <si>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</si>
  <si>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</si>
  <si>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</si>
  <si>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</si>
  <si>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</si>
  <si>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</si>
  <si>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</si>
  <si>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</si>
  <si>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</si>
  <si>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</si>
  <si>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</si>
  <si>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</si>
  <si>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</si>
  <si>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</si>
  <si>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</si>
  <si>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</si>
  <si>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</si>
  <si>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</si>
  <si>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</si>
  <si>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</si>
  <si>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</si>
  <si>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</si>
  <si>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</si>
  <si>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</si>
  <si>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</si>
  <si>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</si>
  <si>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</si>
  <si>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</si>
  <si>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</si>
  <si>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</si>
  <si>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</si>
  <si>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</si>
  <si>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</si>
  <si>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</si>
  <si>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</si>
  <si>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</si>
  <si>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</si>
  <si>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</si>
  <si>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</si>
  <si>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</si>
  <si>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</si>
  <si>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</si>
  <si>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</si>
  <si>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</si>
  <si>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</si>
  <si>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</si>
  <si>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</si>
  <si>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</si>
  <si>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</si>
  <si>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</si>
  <si>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</si>
  <si>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</si>
  <si>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</si>
  <si>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</si>
  <si>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</si>
  <si>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</si>
  <si>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</si>
  <si>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</si>
  <si>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</si>
  <si>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</si>
  <si>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</si>
  <si>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</si>
  <si>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</si>
  <si>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</si>
  <si>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</si>
  <si>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</si>
  <si>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</si>
  <si>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</si>
  <si>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</si>
  <si>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</si>
  <si>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</si>
  <si>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</si>
  <si>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</si>
  <si>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</si>
  <si>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</si>
  <si>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</si>
  <si>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</si>
  <si>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</si>
  <si>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</si>
  <si>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</si>
  <si>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</si>
  <si>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</si>
  <si>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</si>
  <si>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</si>
  <si>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</si>
  <si>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</si>
  <si>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</si>
  <si>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</si>
  <si>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</si>
  <si>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</si>
  <si>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</si>
  <si>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</si>
  <si>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</si>
  <si>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</si>
  <si>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</si>
  <si>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</si>
  <si>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</si>
  <si>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</si>
  <si>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</si>
  <si>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</si>
  <si>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</si>
  <si>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</si>
  <si>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</si>
  <si>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</si>
  <si>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</si>
  <si>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</si>
  <si>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</si>
  <si>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</si>
  <si>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</si>
  <si>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</si>
  <si>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</si>
  <si>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</si>
  <si>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</si>
  <si>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</si>
  <si>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</si>
  <si>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</si>
  <si>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</si>
  <si>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</si>
  <si>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</si>
  <si>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</si>
  <si>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</si>
  <si>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</si>
  <si>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</si>
  <si>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</si>
  <si>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</si>
  <si>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</si>
  <si>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</si>
  <si>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</si>
  <si>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</si>
  <si>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</si>
  <si>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</si>
  <si>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</si>
  <si>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</si>
  <si>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</si>
  <si>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</si>
  <si>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</si>
  <si>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</si>
  <si>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</si>
  <si>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</si>
  <si>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</si>
  <si>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</si>
  <si>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</si>
  <si>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</si>
  <si>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</si>
  <si>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</si>
  <si>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</si>
  <si>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</si>
  <si>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</si>
  <si>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</si>
  <si>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</si>
  <si>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</si>
  <si>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</si>
  <si>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</si>
  <si>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</si>
  <si>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</si>
  <si>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</si>
  <si>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</si>
  <si>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</si>
  <si>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</si>
  <si>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</si>
  <si>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</si>
  <si>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</si>
  <si>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</si>
  <si>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</si>
  <si>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</si>
  <si>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</si>
  <si>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</si>
  <si>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</si>
  <si>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</si>
  <si>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</si>
  <si>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</si>
  <si>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</si>
  <si>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</si>
  <si>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</si>
  <si>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</si>
  <si>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</si>
  <si>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</si>
  <si>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</si>
  <si>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</si>
  <si>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</si>
  <si>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</si>
  <si>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</si>
  <si>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</si>
  <si>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</si>
  <si>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</si>
  <si>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</si>
  <si>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</si>
  <si>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</si>
  <si>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</si>
  <si>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</si>
  <si>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</si>
  <si>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</si>
  <si>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</si>
  <si>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</si>
  <si>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</si>
  <si>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</si>
  <si>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</si>
  <si>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</si>
  <si>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</si>
  <si>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</si>
  <si>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</si>
  <si>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</si>
  <si>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</si>
  <si>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</si>
  <si>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</si>
  <si>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</si>
  <si>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</si>
  <si>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</si>
  <si>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</si>
  <si>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</si>
  <si>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</si>
  <si>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</si>
  <si>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</si>
  <si>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</si>
  <si>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</si>
  <si>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</si>
  <si>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</si>
  <si>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</si>
  <si>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</si>
  <si>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</si>
  <si>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</si>
  <si>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</si>
  <si>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</si>
  <si>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</si>
  <si>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</si>
  <si>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</si>
  <si>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</si>
  <si>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</si>
  <si>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</si>
  <si>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</si>
  <si>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</si>
  <si>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</si>
  <si>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</si>
  <si>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</si>
  <si>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</si>
  <si>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</si>
  <si>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</si>
  <si>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</si>
  <si>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</si>
  <si>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</si>
  <si>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</si>
  <si>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</si>
  <si>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</si>
  <si>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</si>
  <si>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</si>
  <si>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</si>
  <si>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</si>
  <si>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</si>
  <si>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</si>
  <si>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</si>
  <si>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</si>
  <si>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</si>
  <si>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</si>
  <si>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</si>
  <si>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</si>
  <si>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</si>
  <si>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</si>
  <si>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</si>
  <si>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</si>
  <si>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</si>
  <si>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</si>
  <si>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</si>
  <si>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</si>
  <si>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</si>
  <si>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</si>
  <si>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</si>
  <si>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</si>
  <si>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</si>
  <si>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</si>
  <si>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</si>
  <si>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</si>
  <si>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</si>
  <si>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</si>
  <si>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</si>
  <si>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</si>
  <si>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</si>
  <si>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</si>
  <si>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</si>
  <si>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</si>
  <si>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</si>
  <si>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</si>
  <si>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</si>
  <si>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</si>
  <si>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</si>
  <si>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</si>
  <si>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</si>
  <si>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</si>
  <si>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</si>
  <si>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</si>
  <si>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</si>
  <si>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</si>
  <si>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</si>
  <si>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</si>
  <si>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</si>
  <si>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</si>
  <si>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</si>
  <si>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</si>
  <si>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</si>
  <si>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</si>
  <si>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</si>
  <si>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</si>
  <si>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</si>
  <si>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</si>
  <si>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</si>
  <si>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</si>
  <si>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</si>
  <si>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</si>
  <si>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</si>
  <si>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</si>
  <si>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</si>
  <si>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</si>
  <si>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</si>
  <si>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</si>
  <si>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</si>
  <si>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</si>
  <si>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</si>
  <si>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</si>
  <si>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</si>
  <si>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</si>
  <si>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</si>
  <si>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</si>
  <si>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</si>
  <si>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</si>
  <si>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</si>
  <si>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</si>
  <si>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</si>
  <si>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</si>
  <si>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</si>
  <si>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</si>
  <si>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</si>
  <si>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</si>
  <si>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</si>
  <si>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</si>
  <si>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</si>
  <si>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</si>
  <si>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</si>
  <si>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</si>
  <si>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</si>
  <si>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</si>
  <si>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</si>
  <si>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</si>
  <si>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</si>
  <si>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</si>
  <si>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</si>
  <si>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</si>
  <si>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</si>
  <si>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</si>
  <si>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</si>
  <si>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</si>
  <si>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</si>
  <si>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</si>
  <si>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</si>
  <si>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</si>
  <si>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</si>
  <si>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</si>
  <si>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</si>
  <si>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</si>
  <si>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</si>
  <si>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</si>
  <si>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</si>
  <si>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</si>
  <si>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</si>
  <si>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</si>
  <si>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</si>
  <si>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</si>
  <si>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</si>
  <si>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</si>
  <si>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</si>
  <si>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</si>
  <si>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</si>
  <si>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</si>
  <si>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</si>
  <si>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</si>
  <si>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</si>
  <si>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</si>
  <si>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</si>
  <si>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</si>
  <si>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</si>
  <si>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</si>
  <si>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</si>
  <si>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</si>
  <si>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</si>
  <si>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</si>
  <si>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</si>
  <si>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</si>
  <si>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</si>
  <si>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</si>
  <si>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</si>
  <si>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</si>
  <si>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</si>
  <si>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</si>
  <si>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</si>
  <si>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</si>
  <si>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</si>
  <si>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</si>
  <si>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</si>
  <si>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</si>
  <si>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</si>
  <si>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</si>
  <si>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</si>
  <si>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</si>
  <si>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</si>
  <si>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</si>
  <si>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</si>
  <si>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</si>
  <si>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</si>
  <si>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</si>
  <si>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</si>
  <si>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</si>
  <si>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</si>
  <si>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</si>
  <si>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</si>
  <si>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</si>
  <si>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</si>
  <si>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</si>
  <si>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</si>
  <si>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</si>
  <si>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</si>
  <si>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</si>
  <si>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</si>
  <si>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</si>
  <si>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</si>
  <si>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</si>
  <si>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</si>
  <si>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</si>
  <si>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</si>
  <si>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</si>
  <si>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</si>
  <si>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</si>
  <si>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</si>
  <si>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</si>
  <si>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</si>
  <si>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</si>
  <si>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</si>
  <si>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</si>
  <si>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</si>
  <si>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</si>
  <si>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</si>
  <si>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</si>
  <si>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</si>
  <si>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</si>
  <si>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</si>
  <si>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</si>
  <si>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</si>
  <si>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</si>
  <si>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</si>
  <si>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</si>
  <si>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</si>
  <si>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</si>
  <si>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</si>
  <si>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</si>
  <si>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</si>
  <si>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</si>
  <si>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</si>
  <si>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</si>
  <si>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</si>
  <si>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</si>
  <si>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</si>
  <si>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</si>
  <si>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</si>
  <si>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</si>
  <si>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</si>
  <si>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</si>
  <si>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</si>
  <si>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</si>
  <si>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</si>
  <si>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</si>
  <si>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</si>
  <si>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</si>
  <si>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</si>
  <si>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</si>
  <si>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</si>
  <si>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</si>
  <si>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</si>
  <si>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</si>
  <si>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</si>
  <si>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</si>
  <si>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</si>
  <si>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</si>
  <si>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</si>
  <si>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</si>
  <si>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</si>
  <si>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</si>
  <si>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</si>
  <si>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</si>
  <si>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</si>
  <si>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</si>
  <si>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</si>
  <si>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</si>
  <si>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</si>
  <si>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</si>
  <si>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</si>
  <si>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</si>
  <si>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</si>
  <si>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</si>
  <si>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</si>
  <si>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</si>
  <si>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</si>
  <si>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</si>
  <si>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</si>
  <si>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</si>
  <si>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</si>
  <si>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</si>
  <si>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</si>
  <si>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</si>
  <si>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</si>
  <si>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</si>
  <si>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</si>
  <si>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</si>
  <si>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</si>
  <si>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</si>
  <si>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</si>
  <si>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</si>
  <si>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</si>
  <si>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</si>
  <si>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</si>
  <si>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</si>
  <si>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</si>
  <si>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</si>
  <si>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</si>
  <si>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</si>
  <si>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</si>
  <si>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</si>
  <si>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</si>
  <si>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</si>
  <si>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</si>
  <si>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</si>
  <si>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</si>
  <si>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</si>
  <si>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</si>
  <si>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</si>
  <si>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</si>
  <si>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</si>
  <si>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</si>
  <si>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</si>
  <si>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</si>
  <si>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</si>
  <si>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</si>
  <si>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</si>
  <si>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</si>
  <si>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</si>
  <si>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</si>
  <si>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</si>
  <si>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</si>
  <si>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</si>
  <si>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</si>
  <si>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</si>
  <si>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</si>
  <si>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</si>
  <si>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</si>
  <si>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</si>
  <si>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</si>
  <si>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</si>
  <si>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</si>
  <si>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</si>
  <si>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</si>
  <si>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</si>
  <si>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</si>
  <si>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</si>
  <si>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</si>
  <si>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</si>
  <si>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</si>
  <si>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</si>
  <si>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</si>
  <si>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</si>
  <si>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</si>
  <si>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</si>
  <si>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</si>
  <si>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</si>
  <si>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</si>
  <si>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</si>
  <si>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</si>
  <si>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</si>
  <si>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</si>
  <si>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</si>
  <si>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</si>
  <si>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</si>
  <si>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</si>
  <si>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</si>
  <si>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</si>
  <si>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</si>
  <si>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</si>
  <si>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</si>
  <si>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</si>
  <si>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</si>
  <si>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</si>
  <si>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</si>
  <si>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</si>
  <si>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</si>
  <si>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</si>
  <si>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</si>
  <si>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</si>
  <si>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</si>
  <si>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</si>
  <si>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</si>
  <si>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</si>
  <si>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</si>
  <si>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</si>
  <si>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</si>
  <si>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</si>
  <si>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</si>
  <si>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</si>
  <si>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</si>
  <si>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</si>
  <si>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</si>
  <si>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</si>
  <si>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</si>
  <si>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</si>
  <si>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</si>
  <si>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</si>
  <si>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</si>
  <si>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</si>
  <si>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</si>
  <si>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</si>
  <si>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</si>
  <si>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</si>
  <si>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</si>
  <si>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</si>
  <si>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</si>
  <si>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</si>
  <si>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</si>
  <si>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</si>
  <si>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</si>
  <si>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</si>
  <si>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</si>
  <si>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</si>
  <si>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</si>
  <si>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</si>
  <si>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</si>
  <si>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</si>
  <si>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</si>
  <si>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</si>
  <si>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</si>
  <si>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</si>
  <si>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</si>
  <si>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</si>
  <si>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</si>
  <si>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</si>
  <si>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</si>
  <si>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</si>
  <si>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</si>
  <si>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</si>
  <si>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</si>
  <si>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</si>
  <si>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</si>
  <si>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</si>
  <si>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</si>
  <si>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</si>
  <si>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</si>
  <si>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</si>
  <si>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</si>
  <si>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</si>
  <si>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</si>
  <si>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</si>
  <si>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</si>
  <si>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</si>
  <si>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</si>
  <si>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</si>
  <si>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</si>
  <si>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</si>
  <si>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</si>
  <si>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</si>
  <si>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</si>
  <si>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</si>
  <si>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</si>
  <si>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</si>
  <si>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</si>
  <si>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</si>
  <si>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</si>
  <si>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</si>
  <si>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</si>
  <si>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</si>
  <si>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</si>
  <si>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</si>
  <si>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</si>
  <si>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</si>
  <si>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</si>
  <si>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</si>
  <si>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</si>
  <si>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</si>
  <si>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</si>
  <si>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</si>
  <si>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</si>
  <si>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</si>
  <si>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</si>
  <si>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</si>
  <si>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</si>
  <si>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</si>
  <si>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</si>
  <si>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</si>
  <si>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</si>
  <si>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</si>
  <si>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</si>
  <si>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</si>
  <si>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</si>
  <si>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</si>
  <si>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</si>
  <si>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</si>
  <si>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</si>
  <si>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</si>
  <si>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</si>
  <si>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</si>
  <si>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</si>
  <si>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</si>
  <si>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</si>
  <si>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</si>
  <si>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</si>
  <si>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</si>
  <si>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</si>
  <si>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</si>
  <si>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</si>
  <si>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</si>
  <si>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</si>
  <si>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</si>
  <si>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</si>
  <si>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</si>
  <si>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</si>
  <si>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</si>
  <si>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</si>
  <si>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</si>
  <si>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</si>
  <si>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</si>
  <si>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</si>
  <si>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</si>
  <si>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</si>
  <si>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</si>
  <si>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</si>
  <si>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</si>
  <si>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</si>
  <si>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</si>
  <si>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</si>
  <si>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</si>
  <si>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</si>
  <si>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</si>
  <si>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</si>
  <si>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</si>
  <si>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</si>
  <si>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</si>
  <si>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</si>
  <si>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</si>
  <si>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</si>
  <si>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</si>
  <si>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</si>
  <si>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</si>
  <si>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</si>
  <si>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</si>
  <si>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</si>
  <si>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</si>
  <si>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</si>
  <si>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</si>
  <si>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</si>
  <si>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</si>
  <si>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</si>
  <si>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</si>
  <si>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</si>
  <si>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</si>
  <si>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</si>
  <si>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</si>
  <si>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</si>
  <si>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</si>
  <si>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</si>
  <si>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</si>
  <si>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</si>
  <si>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</si>
  <si>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</si>
  <si>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</si>
  <si>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</si>
  <si>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</si>
  <si>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</si>
  <si>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</si>
  <si>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</si>
  <si>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</si>
  <si>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</si>
  <si>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</si>
  <si>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</si>
  <si>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</si>
  <si>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</si>
  <si>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</si>
  <si>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</si>
  <si>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</si>
  <si>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</si>
  <si>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</si>
  <si>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</si>
  <si>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</si>
  <si>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</si>
  <si>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</si>
  <si>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</si>
  <si>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</si>
  <si>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</si>
  <si>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</si>
  <si>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</si>
  <si>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</si>
  <si>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</si>
  <si>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</si>
  <si>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</si>
  <si>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</si>
  <si>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</si>
  <si>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</si>
  <si>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</si>
  <si>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</si>
  <si>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</si>
  <si>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</si>
  <si>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</si>
  <si>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</si>
  <si>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</si>
  <si>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</si>
  <si>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</si>
  <si>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</si>
  <si>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</si>
  <si>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</si>
  <si>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</si>
  <si>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</si>
  <si>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</si>
  <si>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</si>
  <si>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</si>
  <si>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</si>
  <si>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</si>
  <si>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</si>
  <si>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</si>
  <si>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</si>
  <si>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</si>
  <si>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</si>
  <si>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</si>
  <si>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</si>
  <si>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</si>
  <si>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</si>
  <si>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</si>
  <si>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</si>
  <si>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</si>
  <si>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</si>
  <si>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</si>
  <si>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</si>
  <si>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</si>
  <si>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</si>
  <si>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</si>
  <si>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</si>
  <si>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</si>
  <si>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</si>
  <si>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</si>
  <si>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</si>
  <si>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</si>
  <si>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</si>
  <si>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</si>
  <si>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</si>
  <si>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</si>
  <si>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</si>
  <si>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</si>
  <si>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</si>
  <si>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</si>
  <si>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</si>
  <si>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</si>
  <si>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</si>
  <si>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</si>
  <si>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</si>
  <si>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</si>
  <si>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</si>
  <si>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</si>
  <si>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</si>
  <si>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</si>
  <si>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</si>
  <si>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</si>
  <si>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</si>
  <si>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</si>
  <si>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</si>
  <si>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</si>
  <si>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</si>
  <si>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</si>
  <si>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</si>
  <si>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</si>
  <si>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</si>
  <si>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</si>
  <si>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</si>
  <si>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</si>
  <si>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</si>
  <si>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</si>
  <si>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</si>
  <si>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</si>
  <si>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</si>
  <si>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</si>
  <si>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</si>
  <si>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</si>
  <si>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</si>
  <si>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</si>
  <si>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</si>
  <si>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</si>
  <si>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</si>
  <si>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</si>
  <si>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</si>
  <si>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</si>
  <si>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</si>
  <si>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</si>
  <si>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</si>
  <si>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</si>
  <si>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</si>
  <si>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</si>
  <si>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</si>
  <si>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</si>
  <si>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</si>
  <si>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</si>
  <si>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</si>
  <si>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</si>
  <si>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</si>
  <si>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</si>
  <si>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</si>
  <si>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</si>
  <si>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</si>
  <si>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</si>
  <si>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</si>
  <si>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</si>
  <si>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</si>
  <si>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</si>
  <si>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</si>
  <si>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</si>
  <si>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</si>
  <si>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</si>
  <si>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</si>
  <si>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</si>
  <si>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</si>
  <si>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</si>
  <si>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</si>
  <si>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</si>
  <si>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</si>
  <si>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</si>
  <si>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</si>
  <si>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</si>
  <si>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</si>
  <si>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</si>
  <si>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</si>
  <si>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</si>
  <si>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</si>
  <si>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</si>
  <si>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</si>
  <si>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</si>
  <si>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</si>
  <si>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</si>
  <si>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</si>
  <si>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</si>
  <si>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</si>
  <si>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</si>
  <si>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</si>
  <si>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</si>
  <si>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</si>
  <si>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</si>
  <si>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</si>
  <si>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</si>
  <si>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</si>
  <si>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</si>
  <si>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</si>
  <si>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</si>
  <si>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</si>
  <si>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</si>
  <si>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</si>
  <si>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</si>
  <si>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</si>
  <si>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</si>
  <si>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</si>
  <si>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</si>
  <si>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</si>
  <si>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</si>
  <si>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</si>
  <si>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</si>
  <si>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</si>
  <si>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</si>
  <si>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</si>
  <si>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</si>
  <si>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</si>
  <si>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</si>
  <si>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</si>
  <si>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</si>
  <si>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</si>
  <si>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</si>
  <si>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</si>
  <si>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</si>
  <si>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</si>
  <si>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</si>
  <si>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</si>
  <si>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</si>
  <si>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</si>
  <si>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</si>
  <si>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</si>
  <si>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</si>
  <si>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</si>
  <si>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</si>
  <si>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</si>
  <si>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</si>
  <si>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</si>
  <si>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</si>
  <si>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</si>
  <si>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</si>
  <si>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</si>
  <si>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</si>
  <si>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</si>
  <si>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</si>
  <si>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</si>
  <si>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</si>
  <si>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</si>
  <si>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</si>
  <si>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</si>
  <si>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</si>
  <si>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</si>
  <si>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</si>
  <si>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</si>
  <si>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</si>
  <si>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</si>
  <si>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</si>
  <si>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</si>
  <si>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</si>
  <si>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</si>
  <si>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</si>
  <si>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</si>
  <si>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</si>
  <si>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</si>
  <si>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</si>
  <si>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</si>
  <si>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</si>
  <si>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</si>
  <si>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</si>
  <si>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</si>
  <si>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</si>
  <si>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</si>
  <si>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</si>
  <si>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</si>
  <si>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</si>
  <si>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</si>
  <si>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</si>
  <si>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</si>
  <si>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</si>
  <si>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</si>
  <si>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</si>
  <si>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</si>
  <si>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</si>
  <si>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</si>
  <si>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</si>
  <si>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</si>
  <si>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</si>
  <si>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</si>
  <si>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</si>
  <si>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</si>
  <si>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</si>
  <si>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</si>
  <si>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</si>
  <si>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</si>
  <si>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</si>
  <si>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</si>
  <si>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</si>
  <si>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</si>
  <si>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</si>
  <si>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</si>
  <si>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</si>
  <si>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</si>
  <si>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</si>
  <si>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</si>
  <si>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</si>
  <si>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</si>
  <si>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</si>
  <si>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</si>
  <si>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</si>
  <si>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</si>
  <si>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</si>
  <si>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</si>
  <si>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</si>
  <si>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</si>
  <si>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</si>
  <si>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</si>
  <si>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</si>
  <si>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</si>
  <si>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</si>
  <si>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</si>
  <si>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</si>
  <si>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</si>
  <si>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</si>
  <si>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</si>
  <si>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</si>
  <si>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</si>
  <si>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</si>
  <si>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</si>
  <si>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</si>
  <si>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</si>
  <si>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</si>
  <si>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</si>
  <si>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</si>
  <si>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</si>
  <si>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</si>
  <si>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</si>
  <si>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</si>
  <si>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</si>
  <si>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</si>
  <si>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</si>
  <si>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</si>
  <si>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</si>
  <si>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</si>
  <si>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</si>
  <si>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</si>
  <si>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</si>
  <si>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</si>
  <si>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</si>
  <si>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</si>
  <si>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</si>
  <si>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</si>
  <si>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</si>
  <si>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</si>
  <si>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</si>
  <si>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</si>
  <si>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</si>
  <si>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</si>
  <si>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</si>
  <si>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</si>
  <si>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</si>
  <si>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</si>
  <si>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</si>
  <si>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</si>
  <si>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</si>
  <si>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</si>
  <si>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</si>
  <si>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</si>
  <si>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</si>
  <si>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</si>
  <si>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</si>
  <si>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</si>
  <si>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</si>
  <si>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</si>
  <si>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</si>
  <si>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</si>
  <si>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</si>
  <si>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</si>
  <si>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</si>
  <si>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</si>
  <si>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</si>
  <si>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</si>
  <si>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</si>
  <si>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</si>
  <si>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</si>
  <si>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</si>
  <si>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</si>
  <si>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</si>
  <si>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</si>
  <si>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</si>
  <si>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</si>
  <si>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</si>
  <si>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</si>
  <si>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</si>
  <si>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</si>
  <si>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</si>
  <si>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</si>
  <si>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</si>
  <si>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</si>
  <si>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</si>
  <si>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</si>
  <si>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</si>
  <si>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</si>
  <si>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</si>
  <si>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</si>
  <si>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</si>
  <si>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</si>
  <si>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</si>
  <si>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</si>
  <si>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</si>
  <si>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</si>
  <si>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</si>
  <si>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</si>
  <si>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</si>
  <si>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</si>
  <si>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</si>
  <si>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</si>
  <si>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</si>
  <si>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</si>
  <si>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</si>
  <si>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</si>
  <si>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</si>
  <si>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</si>
  <si>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</si>
  <si>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</si>
  <si>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</si>
  <si>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</si>
  <si>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</si>
  <si>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</si>
  <si>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</si>
  <si>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</si>
  <si>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</si>
  <si>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</si>
  <si>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</si>
  <si>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</si>
  <si>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</si>
  <si>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</si>
  <si>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</si>
  <si>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</si>
  <si>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</si>
  <si>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</si>
  <si>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</si>
  <si>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</si>
  <si>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</si>
  <si>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</si>
  <si>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</si>
  <si>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</si>
  <si>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</si>
  <si>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</si>
  <si>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</si>
  <si>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</si>
  <si>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</si>
  <si>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</si>
  <si>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</si>
  <si>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</si>
  <si>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</si>
  <si>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</si>
  <si>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</si>
  <si>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</si>
  <si>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</si>
  <si>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</si>
  <si>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</si>
  <si>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</si>
  <si>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</si>
  <si>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</si>
  <si>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</si>
  <si>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</si>
  <si>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</si>
  <si>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</si>
  <si>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</si>
  <si>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</si>
  <si>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</si>
  <si>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</si>
  <si>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</si>
  <si>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</si>
  <si>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</si>
  <si>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</si>
  <si>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</si>
  <si>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</si>
  <si>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</si>
  <si>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</si>
  <si>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</si>
  <si>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</si>
  <si>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</si>
  <si>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</si>
  <si>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</si>
  <si>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</si>
  <si>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</si>
  <si>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</si>
  <si>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</si>
  <si>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</si>
  <si>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</si>
  <si>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</si>
  <si>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</si>
  <si>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</si>
  <si>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</si>
  <si>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</si>
  <si>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</si>
  <si>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</si>
  <si>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</si>
  <si>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</si>
  <si>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</si>
  <si>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</si>
  <si>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</si>
  <si>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</si>
  <si>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</si>
  <si>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</si>
  <si>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</si>
  <si>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</si>
  <si>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</si>
  <si>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</si>
  <si>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</si>
  <si>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</si>
  <si>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</si>
  <si>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</si>
  <si>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</si>
  <si>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</si>
  <si>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</si>
  <si>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</si>
  <si>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</si>
  <si>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</si>
  <si>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</si>
  <si>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</si>
  <si>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</si>
  <si>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</si>
  <si>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</si>
  <si>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</si>
  <si>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</si>
  <si>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</si>
  <si>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</si>
  <si>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</si>
  <si>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</si>
  <si>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</si>
  <si>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</si>
  <si>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</si>
  <si>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</si>
  <si>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</si>
  <si>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</si>
  <si>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</si>
  <si>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</si>
  <si>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</si>
  <si>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</si>
  <si>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</si>
  <si>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</si>
  <si>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</si>
  <si>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</si>
  <si>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</si>
  <si>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</si>
  <si>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</si>
  <si>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</si>
  <si>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</si>
  <si>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</si>
  <si>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</si>
  <si>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</si>
  <si>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</si>
  <si>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</si>
  <si>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</si>
  <si>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</si>
  <si>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</si>
  <si>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</si>
  <si>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</si>
  <si>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</si>
  <si>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</si>
  <si>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</si>
  <si>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</si>
  <si>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</si>
  <si>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</si>
  <si>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</si>
  <si>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</si>
  <si>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</si>
  <si>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</si>
  <si>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</si>
  <si>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</si>
  <si>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</si>
  <si>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</si>
  <si>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</si>
  <si>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</si>
  <si>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</si>
  <si>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</si>
  <si>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</si>
  <si>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</si>
  <si>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</si>
  <si>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</si>
  <si>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</si>
  <si>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</si>
  <si>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</si>
  <si>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</si>
  <si>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</si>
  <si>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</si>
  <si>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</si>
  <si>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</si>
  <si>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</si>
  <si>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</si>
  <si>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</si>
  <si>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</si>
  <si>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</si>
  <si>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</si>
  <si>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</si>
  <si>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</si>
  <si>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</si>
  <si>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</si>
  <si>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</si>
  <si>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</si>
  <si>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</si>
  <si>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</si>
  <si>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</si>
  <si>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</si>
  <si>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</si>
  <si>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</si>
  <si>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</si>
  <si>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</si>
  <si>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</si>
  <si>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</si>
  <si>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</si>
  <si>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</si>
  <si>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</si>
  <si>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</si>
  <si>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</si>
  <si>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</si>
  <si>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</si>
  <si>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</si>
  <si>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</si>
  <si>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</si>
  <si>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</si>
  <si>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</si>
  <si>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</si>
  <si>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</si>
  <si>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</si>
  <si>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</si>
  <si>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</si>
  <si>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</si>
  <si>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</si>
  <si>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</si>
  <si>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</si>
  <si>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</si>
  <si>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</si>
  <si>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</si>
  <si>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</si>
  <si>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</si>
  <si>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</si>
  <si>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</si>
  <si>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</si>
  <si>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</si>
  <si>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</si>
  <si>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</si>
  <si>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</si>
  <si>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</si>
  <si>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</si>
  <si>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</si>
  <si>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</si>
  <si>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</si>
  <si>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</si>
  <si>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</si>
  <si>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</si>
  <si>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</si>
  <si>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</si>
  <si>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</si>
  <si>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</si>
  <si>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</si>
  <si>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</si>
  <si>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</si>
  <si>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</si>
  <si>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</si>
  <si>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</si>
  <si>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</si>
  <si>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</si>
  <si>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</si>
  <si>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</si>
  <si>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</si>
  <si>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</si>
  <si>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</si>
  <si>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</si>
  <si>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</si>
  <si>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</si>
  <si>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</si>
  <si>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</si>
  <si>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</si>
  <si>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</si>
  <si>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</si>
  <si>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</si>
  <si>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</si>
  <si>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</si>
  <si>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</si>
  <si>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</si>
  <si>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</si>
  <si>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</si>
  <si>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</si>
  <si>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</si>
  <si>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</si>
  <si>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</si>
  <si>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</si>
  <si>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</si>
  <si>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</si>
  <si>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</si>
  <si>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</si>
  <si>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</si>
  <si>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</si>
  <si>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</si>
  <si>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</si>
  <si>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</si>
  <si>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</si>
  <si>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</si>
  <si>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</si>
  <si>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</si>
  <si>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</si>
  <si>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</si>
  <si>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</si>
  <si>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</si>
  <si>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</si>
  <si>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</si>
  <si>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</si>
  <si>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</si>
  <si>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</si>
  <si>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</si>
  <si>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</si>
  <si>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</si>
  <si>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</si>
  <si>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</si>
  <si>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</si>
  <si>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</si>
  <si>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</si>
  <si>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</si>
  <si>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</si>
  <si>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</si>
  <si>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</si>
  <si>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</si>
  <si>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</si>
  <si>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</si>
  <si>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</si>
  <si>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</si>
  <si>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</si>
  <si>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</si>
  <si>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</si>
  <si>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</si>
  <si>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</si>
  <si>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</si>
  <si>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</si>
  <si>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</si>
  <si>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</si>
  <si>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</si>
  <si>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</si>
  <si>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</si>
  <si>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</si>
  <si>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</si>
  <si>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</si>
  <si>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</si>
  <si>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</si>
  <si>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</si>
  <si>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</si>
  <si>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</si>
  <si>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</si>
  <si>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</si>
  <si>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</si>
  <si>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</si>
  <si>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</si>
  <si>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</si>
  <si>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</si>
  <si>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</si>
  <si>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</si>
  <si>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</si>
  <si>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</si>
  <si>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</si>
  <si>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</si>
  <si>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</si>
  <si>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</si>
  <si>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</si>
  <si>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</si>
  <si>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</si>
  <si>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</si>
  <si>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</si>
  <si>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</si>
  <si>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</si>
  <si>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</si>
  <si>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</si>
  <si>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</si>
  <si>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</si>
  <si>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</si>
  <si>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</si>
  <si>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</si>
  <si>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</si>
  <si>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</si>
  <si>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</si>
  <si>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</si>
  <si>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</si>
  <si>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</si>
  <si>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</si>
  <si>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</si>
  <si>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</si>
  <si>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</si>
  <si>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</si>
  <si>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</si>
  <si>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</si>
  <si>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</si>
  <si>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</si>
  <si>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</si>
  <si>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</si>
  <si>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</si>
  <si>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</si>
  <si>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</si>
  <si>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</si>
  <si>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</si>
  <si>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</si>
  <si>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</si>
  <si>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</si>
  <si>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</si>
  <si>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</si>
  <si>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</si>
  <si>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</si>
  <si>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</si>
  <si>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</si>
  <si>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</si>
  <si>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</si>
  <si>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</si>
  <si>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</si>
  <si>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</si>
  <si>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</si>
  <si>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</si>
  <si>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</si>
  <si>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</si>
  <si>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</si>
  <si>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</si>
  <si>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</si>
  <si>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</si>
  <si>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</si>
  <si>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</si>
  <si>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</si>
  <si>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</si>
  <si>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</si>
  <si>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</si>
  <si>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</si>
  <si>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</si>
  <si>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</si>
  <si>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</si>
  <si>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</si>
  <si>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</si>
  <si>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</si>
  <si>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</si>
  <si>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</si>
  <si>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</si>
  <si>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</si>
  <si>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</si>
  <si>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</si>
  <si>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</si>
  <si>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</si>
  <si>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</si>
  <si>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</si>
  <si>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</si>
  <si>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</si>
  <si>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</si>
  <si>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</si>
  <si>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</si>
  <si>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</si>
  <si>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</si>
  <si>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</si>
  <si>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</si>
  <si>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</si>
  <si>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</si>
  <si>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</si>
  <si>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</si>
  <si>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</si>
  <si>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</si>
  <si>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</si>
  <si>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</si>
  <si>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</si>
  <si>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</si>
  <si>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</si>
  <si>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</si>
  <si>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</si>
  <si>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</si>
  <si>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</si>
  <si>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</si>
  <si>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</si>
  <si>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</si>
  <si>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</si>
  <si>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</si>
  <si>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</si>
  <si>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</si>
  <si>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</si>
  <si>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</si>
  <si>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</si>
  <si>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</si>
  <si>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</si>
  <si>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</si>
  <si>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</si>
  <si>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</si>
  <si>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</si>
  <si>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</si>
  <si>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</si>
  <si>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</si>
  <si>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</si>
  <si>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</si>
  <si>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</si>
  <si>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</si>
  <si>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</si>
  <si>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</si>
  <si>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</si>
  <si>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</si>
  <si>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</si>
  <si>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</si>
  <si>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</si>
  <si>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</si>
  <si>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</si>
  <si>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</si>
  <si>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</si>
  <si>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</si>
  <si>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</si>
  <si>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</si>
  <si>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</si>
  <si>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</si>
  <si>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</si>
  <si>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</si>
  <si>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</si>
  <si>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</si>
  <si>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</si>
  <si>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</si>
  <si>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</si>
  <si>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</si>
  <si>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</si>
  <si>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</si>
  <si>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</si>
  <si>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</si>
  <si>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</si>
  <si>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</si>
  <si>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</si>
  <si>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</si>
  <si>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</si>
  <si>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</si>
  <si>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</si>
  <si>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</si>
  <si>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</si>
  <si>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</si>
  <si>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</si>
  <si>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</si>
  <si>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</si>
  <si>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</si>
  <si>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</si>
  <si>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</si>
  <si>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</si>
  <si>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</si>
  <si>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</si>
  <si>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</si>
  <si>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</si>
  <si>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</si>
  <si>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</si>
  <si>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</si>
  <si>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</si>
  <si>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</si>
  <si>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</si>
  <si>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</si>
  <si>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</si>
  <si>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</si>
  <si>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</si>
  <si>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</si>
  <si>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</si>
  <si>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</si>
  <si>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</si>
  <si>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</si>
  <si>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</si>
  <si>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</si>
  <si>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</si>
  <si>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</si>
  <si>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</si>
  <si>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</si>
  <si>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</si>
  <si>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</si>
  <si>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</si>
  <si>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</si>
  <si>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</si>
  <si>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</si>
  <si>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</si>
  <si>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</si>
  <si>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</si>
  <si>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</si>
  <si>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</si>
  <si>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</si>
  <si>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</si>
  <si>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</si>
  <si>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</si>
  <si>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</si>
  <si>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</si>
  <si>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</si>
  <si>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</si>
  <si>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</si>
  <si>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</si>
  <si>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</si>
  <si>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</si>
  <si>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</si>
  <si>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</si>
  <si>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</si>
  <si>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</si>
  <si>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</si>
  <si>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</si>
  <si>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</si>
  <si>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</si>
  <si>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</si>
  <si>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</si>
  <si>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</si>
  <si>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</si>
  <si>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</si>
  <si>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</si>
  <si>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</si>
  <si>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</si>
  <si>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</si>
  <si>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</si>
  <si>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</si>
  <si>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</si>
  <si>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</si>
  <si>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</si>
  <si>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</si>
  <si>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</si>
  <si>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</si>
  <si>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</si>
  <si>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</si>
  <si>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</si>
  <si>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</si>
  <si>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</si>
  <si>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</si>
  <si>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</si>
  <si>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</si>
  <si>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</si>
  <si>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</si>
  <si>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</si>
  <si>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</si>
  <si>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</si>
  <si>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</si>
  <si>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</si>
  <si>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</si>
  <si>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</si>
  <si>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</si>
  <si>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</si>
  <si>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</si>
  <si>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</si>
  <si>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</si>
  <si>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</si>
  <si>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</si>
  <si>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</si>
  <si>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</si>
  <si>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</si>
  <si>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</si>
  <si>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</si>
  <si>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</si>
  <si>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</si>
  <si>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</si>
  <si>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</si>
  <si>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</si>
  <si>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</si>
  <si>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</si>
  <si>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</si>
  <si>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</si>
  <si>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</si>
  <si>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</si>
  <si>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</si>
  <si>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</si>
  <si>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</si>
  <si>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</si>
  <si>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</si>
  <si>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</si>
  <si>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</si>
  <si>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</si>
  <si>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</si>
  <si>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</si>
  <si>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</si>
  <si>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</si>
  <si>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</si>
  <si>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</si>
  <si>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</si>
  <si>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</si>
  <si>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</si>
  <si>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</si>
  <si>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</si>
  <si>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</si>
  <si>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</si>
  <si>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</si>
  <si>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</si>
  <si>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</si>
  <si>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</si>
  <si>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</si>
  <si>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</si>
  <si>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</si>
  <si>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</si>
  <si>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</si>
  <si>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</si>
  <si>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</si>
  <si>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</si>
  <si>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</si>
  <si>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</si>
  <si>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</si>
  <si>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</si>
  <si>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</si>
  <si>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</si>
  <si>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</si>
  <si>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</si>
  <si>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</si>
  <si>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</si>
  <si>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</si>
  <si>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</si>
  <si>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</si>
  <si>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</si>
  <si>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</si>
  <si>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</si>
  <si>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</si>
  <si>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</si>
  <si>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</si>
  <si>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</si>
  <si>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</si>
  <si>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</si>
  <si>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</si>
  <si>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</si>
  <si>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</si>
  <si>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</si>
  <si>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</si>
  <si>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</si>
  <si>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</si>
  <si>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</si>
  <si>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</si>
  <si>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</si>
  <si>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</si>
  <si>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</si>
  <si>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</si>
  <si>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</si>
  <si>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</si>
  <si>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</si>
  <si>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</si>
  <si>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</si>
  <si>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</si>
  <si>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</si>
  <si>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</si>
  <si>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</si>
  <si>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</si>
  <si>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</si>
  <si>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</si>
  <si>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</si>
  <si>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</si>
  <si>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</si>
  <si>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</si>
  <si>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</si>
  <si>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</si>
  <si>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</si>
  <si>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</si>
  <si>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</si>
  <si>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</si>
  <si>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</si>
  <si>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</si>
  <si>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</si>
  <si>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</si>
  <si>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</si>
  <si>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</si>
  <si>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</si>
  <si>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</si>
  <si>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</si>
  <si>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</si>
  <si>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</si>
  <si>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</si>
  <si>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</si>
  <si>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</si>
  <si>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</si>
  <si>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</si>
  <si>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</si>
  <si>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</si>
  <si>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</si>
  <si>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</si>
  <si>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</si>
  <si>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</si>
  <si>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</si>
  <si>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</si>
  <si>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</si>
  <si>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</si>
  <si>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</si>
  <si>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</si>
  <si>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</si>
  <si>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</si>
  <si>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</si>
  <si>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</si>
  <si>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</si>
  <si>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</si>
  <si>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</si>
  <si>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</si>
  <si>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</si>
  <si>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</si>
  <si>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</si>
  <si>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</si>
  <si>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</si>
  <si>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</si>
  <si>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</si>
  <si>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</si>
  <si>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</si>
  <si>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</si>
  <si>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</si>
  <si>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</si>
  <si>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</si>
  <si>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</si>
  <si>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</si>
  <si>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</si>
  <si>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</si>
  <si>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</si>
  <si>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</si>
  <si>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</si>
  <si>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</si>
  <si>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</si>
  <si>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</si>
  <si>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</si>
  <si>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</si>
  <si>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</si>
  <si>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</si>
  <si>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</si>
  <si>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</si>
  <si>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</si>
  <si>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</si>
  <si>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</si>
  <si>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</si>
  <si>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</si>
  <si>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</si>
  <si>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</si>
  <si>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</si>
  <si>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</si>
  <si>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</si>
  <si>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</si>
  <si>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</si>
  <si>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</si>
  <si>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</si>
  <si>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</si>
  <si>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</si>
  <si>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</si>
  <si>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</si>
  <si>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</si>
  <si>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</si>
  <si>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</si>
  <si>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</si>
  <si>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</si>
  <si>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</si>
  <si>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</si>
  <si>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</si>
  <si>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</si>
  <si>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</si>
  <si>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</si>
  <si>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</si>
  <si>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</si>
  <si>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</si>
  <si>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</si>
  <si>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</si>
  <si>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</si>
  <si>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</si>
  <si>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</si>
  <si>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</si>
  <si>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</si>
  <si>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</si>
  <si>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</si>
  <si>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</si>
  <si>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</si>
  <si>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</si>
  <si>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</si>
  <si>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</si>
  <si>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</si>
  <si>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</si>
  <si>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</si>
  <si>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</si>
  <si>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</si>
  <si>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</si>
  <si>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</si>
  <si>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</si>
  <si>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</si>
  <si>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</si>
  <si>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</si>
  <si>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</si>
  <si>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</si>
  <si>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</si>
  <si>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</si>
  <si>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</si>
  <si>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</si>
  <si>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</si>
  <si>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</si>
  <si>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</si>
  <si>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</si>
  <si>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</si>
  <si>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</si>
  <si>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</si>
  <si>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</si>
  <si>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</si>
  <si>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</si>
  <si>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</si>
  <si>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</si>
  <si>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</si>
  <si>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</si>
  <si>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</si>
  <si>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</si>
  <si>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</si>
  <si>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</si>
  <si>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</si>
  <si>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</si>
  <si>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</si>
  <si>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</si>
  <si>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</si>
  <si>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</si>
  <si>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</si>
  <si>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</si>
  <si>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</si>
  <si>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</si>
  <si>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</si>
  <si>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</si>
  <si>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</si>
  <si>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</si>
  <si>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</si>
  <si>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</si>
  <si>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</si>
  <si>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</si>
  <si>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</si>
  <si>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</si>
  <si>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</si>
  <si>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</si>
  <si>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</si>
  <si>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</si>
  <si>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</si>
  <si>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</si>
  <si>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</si>
  <si>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</si>
  <si>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</si>
  <si>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</si>
  <si>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</si>
  <si>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</si>
  <si>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</si>
  <si>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</si>
  <si>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</si>
  <si>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</si>
  <si>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</si>
  <si>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</si>
  <si>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</si>
  <si>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</si>
  <si>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</si>
  <si>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</si>
  <si>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</si>
  <si>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</si>
  <si>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</si>
  <si>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</si>
  <si>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</si>
  <si>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</si>
  <si>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</si>
  <si>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</si>
  <si>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</si>
  <si>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</si>
  <si>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</si>
  <si>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</si>
  <si>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</si>
  <si>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</si>
  <si>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</si>
  <si>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</si>
  <si>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</si>
  <si>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</si>
  <si>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</si>
  <si>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</si>
  <si>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</si>
  <si>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</si>
  <si>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</si>
  <si>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</si>
  <si>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</si>
  <si>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</si>
  <si>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</si>
  <si>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</si>
  <si>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</si>
  <si>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</si>
  <si>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</si>
  <si>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</si>
  <si>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</si>
  <si>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</si>
  <si>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</si>
  <si>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</si>
  <si>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</si>
  <si>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</si>
  <si>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</si>
  <si>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</si>
  <si>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</si>
  <si>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</si>
  <si>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</si>
  <si>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</si>
  <si>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</si>
  <si>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</si>
  <si>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</si>
  <si>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</si>
  <si>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</si>
  <si>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</si>
  <si>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</si>
  <si>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</si>
  <si>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</si>
  <si>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</si>
  <si>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</si>
  <si>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</si>
  <si>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</si>
  <si>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</si>
  <si>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</si>
  <si>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</si>
  <si>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</si>
  <si>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</si>
  <si>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</si>
  <si>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</si>
  <si>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</si>
  <si>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</si>
  <si>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</si>
  <si>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</si>
  <si>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</si>
  <si>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</si>
  <si>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</si>
  <si>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</si>
  <si>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</si>
  <si>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</si>
  <si>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</si>
  <si>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</si>
  <si>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</si>
  <si>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</si>
  <si>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</si>
  <si>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</si>
  <si>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</si>
  <si>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</si>
  <si>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</si>
  <si>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</si>
  <si>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</si>
  <si>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</si>
  <si>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</si>
  <si>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</si>
  <si>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</si>
  <si>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</si>
  <si>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</si>
  <si>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</si>
  <si>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</si>
  <si>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</si>
  <si>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</si>
  <si>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</si>
  <si>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</si>
  <si>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</si>
  <si>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</si>
  <si>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</si>
  <si>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</si>
  <si>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</si>
  <si>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</si>
  <si>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</si>
  <si>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</si>
  <si>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</si>
  <si>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</si>
  <si>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</si>
  <si>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</si>
  <si>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</si>
  <si>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</si>
  <si>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</si>
  <si>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</si>
  <si>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</si>
  <si>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</si>
  <si>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</si>
  <si>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</si>
  <si>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</si>
  <si>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</si>
  <si>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</si>
  <si>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</si>
  <si>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</si>
  <si>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</si>
  <si>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</si>
  <si>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</si>
  <si>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</si>
  <si>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</si>
  <si>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</si>
  <si>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</si>
  <si>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</si>
  <si>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</si>
  <si>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</si>
  <si>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</si>
  <si>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</si>
  <si>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</si>
  <si>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</si>
  <si>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</si>
  <si>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</si>
  <si>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</si>
  <si>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</si>
  <si>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</si>
  <si>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</si>
  <si>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</si>
  <si>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</si>
  <si>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</si>
  <si>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</si>
  <si>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</si>
  <si>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</si>
  <si>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</si>
  <si>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</si>
  <si>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</si>
  <si>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</si>
  <si>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</si>
  <si>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</si>
  <si>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</si>
  <si>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</si>
  <si>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</si>
  <si>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</si>
  <si>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</si>
  <si>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</si>
  <si>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</si>
  <si>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</si>
  <si>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</si>
  <si>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</si>
  <si>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</si>
  <si>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</si>
  <si>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</si>
  <si>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</si>
  <si>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</si>
  <si>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</si>
  <si>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</si>
  <si>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</si>
  <si>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</si>
  <si>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</si>
  <si>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</si>
  <si>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</si>
  <si>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</si>
  <si>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</si>
  <si>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</si>
  <si>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</si>
  <si>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</si>
  <si>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</si>
  <si>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</si>
  <si>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</si>
  <si>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</si>
  <si>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</si>
  <si>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</si>
  <si>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</si>
  <si>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</si>
  <si>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</si>
  <si>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</si>
  <si>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</si>
  <si>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</si>
  <si>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</si>
  <si>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</si>
  <si>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</si>
  <si>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</si>
  <si>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</si>
  <si>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</si>
  <si>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</si>
  <si>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</si>
  <si>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</si>
  <si>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</si>
  <si>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</si>
  <si>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</si>
  <si>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</si>
  <si>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</si>
  <si>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</si>
  <si>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</si>
  <si>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</si>
  <si>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</si>
  <si>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</si>
  <si>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</si>
  <si>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</si>
  <si>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</si>
  <si>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</si>
  <si>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</si>
  <si>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</si>
  <si>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</si>
  <si>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</si>
  <si>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</si>
  <si>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</si>
  <si>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</si>
  <si>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</si>
  <si>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</si>
  <si>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</si>
  <si>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</si>
  <si>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</si>
  <si>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</si>
  <si>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</si>
  <si>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</si>
  <si>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</si>
  <si>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</si>
  <si>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</si>
  <si>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</si>
  <si>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</si>
  <si>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</si>
  <si>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</si>
  <si>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</si>
  <si>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</si>
  <si>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</si>
  <si>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</si>
  <si>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</si>
  <si>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</si>
  <si>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</si>
  <si>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</si>
  <si>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</si>
  <si>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</si>
  <si>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</si>
  <si>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</si>
  <si>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</si>
  <si>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</si>
  <si>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</si>
  <si>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</si>
  <si>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</si>
  <si>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</si>
  <si>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</si>
  <si>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</si>
  <si>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</si>
  <si>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</si>
  <si>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</si>
  <si>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</si>
  <si>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</si>
  <si>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</si>
  <si>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</si>
  <si>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</si>
  <si>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</si>
  <si>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</si>
  <si>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</si>
  <si>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</si>
  <si>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</si>
  <si>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</si>
  <si>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</si>
  <si>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</si>
  <si>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</si>
  <si>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</si>
  <si>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</si>
  <si>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</si>
  <si>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</si>
  <si>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</si>
  <si>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</si>
  <si>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</si>
  <si>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</si>
  <si>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</si>
  <si>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</si>
  <si>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</si>
  <si>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</si>
  <si>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</si>
  <si>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</si>
  <si>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</si>
  <si>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</si>
  <si>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</si>
  <si>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</si>
  <si>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</si>
  <si>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</si>
  <si>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</si>
  <si>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</si>
  <si>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</si>
  <si>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</si>
  <si>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</si>
  <si>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</si>
  <si>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</si>
  <si>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</si>
  <si>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</si>
  <si>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</si>
  <si>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</si>
  <si>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</si>
  <si>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</si>
  <si>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</si>
  <si>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</si>
  <si>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</si>
  <si>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</si>
  <si>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</si>
  <si>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</si>
  <si>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</si>
  <si>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</si>
  <si>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</si>
  <si>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</si>
  <si>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</si>
  <si>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</si>
  <si>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</si>
  <si>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</si>
  <si>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</si>
  <si>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</si>
  <si>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</si>
  <si>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</si>
  <si>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</si>
  <si>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</si>
  <si>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</si>
  <si>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</si>
  <si>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</si>
  <si>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</si>
  <si>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</si>
  <si>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</si>
  <si>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</si>
  <si>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</si>
  <si>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</si>
  <si>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</si>
  <si>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</si>
  <si>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</si>
  <si>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</si>
  <si>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</si>
  <si>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</si>
  <si>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</si>
  <si>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</si>
  <si>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</si>
  <si>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</si>
  <si>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</si>
  <si>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</si>
  <si>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</si>
  <si>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</si>
  <si>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</si>
  <si>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</si>
  <si>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</si>
  <si>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</si>
  <si>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</si>
  <si>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</si>
  <si>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</si>
  <si>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</si>
  <si>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</si>
  <si>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</si>
  <si>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</si>
  <si>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</si>
  <si>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</si>
  <si>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</si>
  <si>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</si>
  <si>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</si>
  <si>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</si>
  <si>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</si>
  <si>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</si>
  <si>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</si>
  <si>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</si>
  <si>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</si>
  <si>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</si>
  <si>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</si>
  <si>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</si>
  <si>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</si>
  <si>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</si>
  <si>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</si>
  <si>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</si>
  <si>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</si>
  <si>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</si>
  <si>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</si>
  <si>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</si>
  <si>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</si>
  <si>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</si>
  <si>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</si>
  <si>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</si>
  <si>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</si>
  <si>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</si>
  <si>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</si>
  <si>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</si>
  <si>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</si>
  <si>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</si>
  <si>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</si>
  <si>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</si>
  <si>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</si>
  <si>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</si>
  <si>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</si>
  <si>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</si>
  <si>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</si>
  <si>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</si>
  <si>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</si>
  <si>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</si>
  <si>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</si>
  <si>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</si>
  <si>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</si>
  <si>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</si>
  <si>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</si>
  <si>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</si>
  <si>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</si>
  <si>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</si>
  <si>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</si>
  <si>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</si>
  <si>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</si>
  <si>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</si>
  <si>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</si>
  <si>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</si>
  <si>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</si>
  <si>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</si>
  <si>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</si>
  <si>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</si>
  <si>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</si>
  <si>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</si>
  <si>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</si>
  <si>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</si>
  <si>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</si>
  <si>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</si>
  <si>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</si>
  <si>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</si>
  <si>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</si>
  <si>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</si>
  <si>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</si>
  <si>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</si>
  <si>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</si>
  <si>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</si>
  <si>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</si>
  <si>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</si>
  <si>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</si>
  <si>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</si>
  <si>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</si>
  <si>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</si>
  <si>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</si>
  <si>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</si>
  <si>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</si>
  <si>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</si>
  <si>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</si>
  <si>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</si>
  <si>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</si>
  <si>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</si>
  <si>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</si>
  <si>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</si>
  <si>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</si>
  <si>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</si>
  <si>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</si>
  <si>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</si>
  <si>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</si>
  <si>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</si>
  <si>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</si>
  <si>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</si>
  <si>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</si>
  <si>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</si>
  <si>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</si>
  <si>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</si>
  <si>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</si>
  <si>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</si>
  <si>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</si>
  <si>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</si>
  <si>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</si>
  <si>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</si>
  <si>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</si>
  <si>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</si>
  <si>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</si>
  <si>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</si>
  <si>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</si>
  <si>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</si>
  <si>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</si>
  <si>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</si>
  <si>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</si>
  <si>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</si>
  <si>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</si>
  <si>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</si>
  <si>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</si>
  <si>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</si>
  <si>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</si>
  <si>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</si>
  <si>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</si>
  <si>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</si>
  <si>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</si>
  <si>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</si>
  <si>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</si>
  <si>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</si>
  <si>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</si>
  <si>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</si>
  <si>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</si>
  <si>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</si>
  <si>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</si>
  <si>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</si>
  <si>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</si>
  <si>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</si>
  <si>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</si>
  <si>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</si>
  <si>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</si>
  <si>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</si>
  <si>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</si>
  <si>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</si>
  <si>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</si>
  <si>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</si>
  <si>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</si>
  <si>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</si>
  <si>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</si>
  <si>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</si>
  <si>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</si>
  <si>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</si>
  <si>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</si>
  <si>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</si>
  <si>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</si>
  <si>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</si>
  <si>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</si>
  <si>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</si>
  <si>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</si>
  <si>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</si>
  <si>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</si>
  <si>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</si>
  <si>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</si>
  <si>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</si>
  <si>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</si>
  <si>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</si>
  <si>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</si>
  <si>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</si>
  <si>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</si>
  <si>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</si>
  <si>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</si>
  <si>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</si>
  <si>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</si>
  <si>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</si>
  <si>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</si>
  <si>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</si>
  <si>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</si>
  <si>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</si>
  <si>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</si>
  <si>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</si>
  <si>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</si>
  <si>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</si>
  <si>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</si>
  <si>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</si>
  <si>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</si>
  <si>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</si>
  <si>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</si>
  <si>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</si>
  <si>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</si>
  <si>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</si>
  <si>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</si>
  <si>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</si>
  <si>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</si>
  <si>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</si>
  <si>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</si>
  <si>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</si>
  <si>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</si>
  <si>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</si>
  <si>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</si>
  <si>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</si>
  <si>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</si>
  <si>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</si>
  <si>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</si>
  <si>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</si>
  <si>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</si>
  <si>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</si>
  <si>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</si>
  <si>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</si>
  <si>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</si>
  <si>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</si>
  <si>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</si>
  <si>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</si>
  <si>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</si>
  <si>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</si>
  <si>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</si>
  <si>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</si>
  <si>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</si>
  <si>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</si>
  <si>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</si>
  <si>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</si>
  <si>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</si>
  <si>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</si>
  <si>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</si>
  <si>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</si>
  <si>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</si>
  <si>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</si>
  <si>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</si>
  <si>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</si>
  <si>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</si>
  <si>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</si>
  <si>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</si>
  <si>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</si>
  <si>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</si>
  <si>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</si>
  <si>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</si>
  <si>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</si>
  <si>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</si>
  <si>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</si>
  <si>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</si>
  <si>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</si>
  <si>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</si>
  <si>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</si>
  <si>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</si>
  <si>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</si>
  <si>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</si>
  <si>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</si>
  <si>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</si>
  <si>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</si>
  <si>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</si>
  <si>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</si>
  <si>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</si>
  <si>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</si>
  <si>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</si>
  <si>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</si>
  <si>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</si>
  <si>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</si>
  <si>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</si>
  <si>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</si>
  <si>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</si>
  <si>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</si>
  <si>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</si>
  <si>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</si>
  <si>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</si>
  <si>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</si>
  <si>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</si>
  <si>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</si>
  <si>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</si>
  <si>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</si>
  <si>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</si>
  <si>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</si>
  <si>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</si>
  <si>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</si>
  <si>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</si>
  <si>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</si>
  <si>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</si>
  <si>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</si>
  <si>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</si>
  <si>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</si>
  <si>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</si>
  <si>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</si>
  <si>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</si>
  <si>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</si>
  <si>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</si>
  <si>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</si>
  <si>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</si>
  <si>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</si>
  <si>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</si>
  <si>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</si>
  <si>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</si>
  <si>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</si>
  <si>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</si>
  <si>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</si>
  <si>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</si>
  <si>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</si>
  <si>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</si>
  <si>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</si>
  <si>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</si>
  <si>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</si>
  <si>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</si>
  <si>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</si>
  <si>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</si>
  <si>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</si>
  <si>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</si>
  <si>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</si>
  <si>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</si>
  <si>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</si>
  <si>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</si>
  <si>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</si>
  <si>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</si>
  <si>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</si>
  <si>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</si>
  <si>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</si>
  <si>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</si>
  <si>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</si>
  <si>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</si>
  <si>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</si>
  <si>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</si>
  <si>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</si>
  <si>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</si>
  <si>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</si>
  <si>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</si>
  <si>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</si>
  <si>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</si>
  <si>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</si>
  <si>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</si>
  <si>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</si>
  <si>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</si>
  <si>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</si>
  <si>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</si>
  <si>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</si>
  <si>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</si>
  <si>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</si>
  <si>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</si>
  <si>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</si>
  <si>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</si>
  <si>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</si>
  <si>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</si>
  <si>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</si>
  <si>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</si>
  <si>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</si>
  <si>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</si>
  <si>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</si>
  <si>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</si>
  <si>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</si>
  <si>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</si>
  <si>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</si>
  <si>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</si>
  <si>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</si>
  <si>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</si>
  <si>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</si>
  <si>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</si>
  <si>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</si>
  <si>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</si>
  <si>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</si>
  <si>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</si>
  <si>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</si>
  <si>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</si>
  <si>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</si>
  <si>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</si>
  <si>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</si>
  <si>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</si>
  <si>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</si>
  <si>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</si>
  <si>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</si>
  <si>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</si>
  <si>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</si>
  <si>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</si>
  <si>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</si>
  <si>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</si>
  <si>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</si>
  <si>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</si>
  <si>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</si>
  <si>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</si>
  <si>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</si>
  <si>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</si>
  <si>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</si>
  <si>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</si>
  <si>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</si>
  <si>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</si>
  <si>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</si>
  <si>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</si>
  <si>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</si>
  <si>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</si>
  <si>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</si>
  <si>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</si>
  <si>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</si>
  <si>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</si>
  <si>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</si>
  <si>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</si>
  <si>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</si>
  <si>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</si>
  <si>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</si>
  <si>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</si>
  <si>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</si>
  <si>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</si>
  <si>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</si>
  <si>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</si>
  <si>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</si>
  <si>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</si>
  <si>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</si>
  <si>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</si>
  <si>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</si>
  <si>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</si>
  <si>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</si>
  <si>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</si>
  <si>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</si>
  <si>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</si>
  <si>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</si>
  <si>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</si>
  <si>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</si>
  <si>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</si>
  <si>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</si>
  <si>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</si>
  <si>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</si>
  <si>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</si>
  <si>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</si>
  <si>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</si>
  <si>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</si>
  <si>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</si>
  <si>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</si>
  <si>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</si>
  <si>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</si>
  <si>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</si>
  <si>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</si>
  <si>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</si>
  <si>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</si>
  <si>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</si>
  <si>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</si>
  <si>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</si>
  <si>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</si>
  <si>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</si>
  <si>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</si>
  <si>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</si>
  <si>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</si>
  <si>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</si>
  <si>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</si>
  <si>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</si>
  <si>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</si>
  <si>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</si>
  <si>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</si>
  <si>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</si>
  <si>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</si>
  <si>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</si>
  <si>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</si>
  <si>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</si>
  <si>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</si>
  <si>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</si>
  <si>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</si>
  <si>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</si>
  <si>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</si>
  <si>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</si>
  <si>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</si>
  <si>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</si>
  <si>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</si>
  <si>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</si>
  <si>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</si>
  <si>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</si>
  <si>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</si>
  <si>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</si>
  <si>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</si>
  <si>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</si>
  <si>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</si>
  <si>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</si>
  <si>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</si>
  <si>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</si>
  <si>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</si>
  <si>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</si>
  <si>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</si>
  <si>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</si>
  <si>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</si>
  <si>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</si>
  <si>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</si>
  <si>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</si>
  <si>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</si>
  <si>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</si>
  <si>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</si>
  <si>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</si>
  <si>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</si>
  <si>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</si>
  <si>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</si>
  <si>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</si>
  <si>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</si>
  <si>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</si>
  <si>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</si>
  <si>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</si>
  <si>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</si>
  <si>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</si>
  <si>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</si>
  <si>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</si>
  <si>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</si>
  <si>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</si>
  <si>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</si>
  <si>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</si>
  <si>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</si>
  <si>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</si>
  <si>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</si>
  <si>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</si>
  <si>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</si>
  <si>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</si>
  <si>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</si>
  <si>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</si>
  <si>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</si>
  <si>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</si>
  <si>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</si>
  <si>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</si>
  <si>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</si>
  <si>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</si>
  <si>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</si>
  <si>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</si>
  <si>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</si>
  <si>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</si>
  <si>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</si>
  <si>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</si>
  <si>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</si>
  <si>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</si>
  <si>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</si>
  <si>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</si>
  <si>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</si>
  <si>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</si>
  <si>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</si>
  <si>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</si>
  <si>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</si>
  <si>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</si>
  <si>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</si>
  <si>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</si>
  <si>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</si>
  <si>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</si>
  <si>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</si>
  <si>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</si>
  <si>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</si>
  <si>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</si>
  <si>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</si>
  <si>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</si>
  <si>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</si>
  <si>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</si>
  <si>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</si>
  <si>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</si>
  <si>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</si>
  <si>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</si>
  <si>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</si>
  <si>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</si>
  <si>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</si>
  <si>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</si>
  <si>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</si>
  <si>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</si>
  <si>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</si>
  <si>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</si>
  <si>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</si>
  <si>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</si>
  <si>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</si>
  <si>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</si>
  <si>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</si>
  <si>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</si>
  <si>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</si>
  <si>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</si>
  <si>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</si>
  <si>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</si>
  <si>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</si>
  <si>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</si>
  <si>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</si>
  <si>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</si>
  <si>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</si>
  <si>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</si>
  <si>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</si>
  <si>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</si>
  <si>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</si>
  <si>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</si>
  <si>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</si>
  <si>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</si>
  <si>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</si>
  <si>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</si>
  <si>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</si>
  <si>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</si>
  <si>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</si>
  <si>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</si>
  <si>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</si>
  <si>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</si>
  <si>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</si>
  <si>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</si>
  <si>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</si>
  <si>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</si>
  <si>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</si>
  <si>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</si>
  <si>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</si>
  <si>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</si>
  <si>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</si>
  <si>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</si>
  <si>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</si>
  <si>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</si>
  <si>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</si>
  <si>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</si>
  <si>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</si>
  <si>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</si>
  <si>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</si>
  <si>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</si>
  <si>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</si>
  <si>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</si>
  <si>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</si>
  <si>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</si>
  <si>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</si>
  <si>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</si>
  <si>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</si>
  <si>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</si>
  <si>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</si>
  <si>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</si>
  <si>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</si>
  <si>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</si>
  <si>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</si>
  <si>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</si>
  <si>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</si>
  <si>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</si>
  <si>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</si>
  <si>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</si>
  <si>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</si>
  <si>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</si>
  <si>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</si>
  <si>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</si>
  <si>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</si>
  <si>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</si>
  <si>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</si>
  <si>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</si>
  <si>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</si>
  <si>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</si>
  <si>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</si>
  <si>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</si>
  <si>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</si>
  <si>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</si>
  <si>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</si>
  <si>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</si>
  <si>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</si>
  <si>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</si>
  <si>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</si>
  <si>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</si>
  <si>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</si>
  <si>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</si>
  <si>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</si>
  <si>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</si>
  <si>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</si>
  <si>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</si>
  <si>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</si>
  <si>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</si>
  <si>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</si>
  <si>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</si>
  <si>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</si>
  <si>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</si>
  <si>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</si>
  <si>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</si>
  <si>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</si>
  <si>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</si>
  <si>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</si>
  <si>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</si>
  <si>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</si>
  <si>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</si>
  <si>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</si>
  <si>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</si>
  <si>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</si>
  <si>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</si>
  <si>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</si>
  <si>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</si>
  <si>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</si>
  <si>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</si>
  <si>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</si>
  <si>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</si>
  <si>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</si>
  <si>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</si>
  <si>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</si>
  <si>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</si>
  <si>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</si>
  <si>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</si>
  <si>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</si>
  <si>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</si>
  <si>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</si>
  <si>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</si>
  <si>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</si>
  <si>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</si>
  <si>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</si>
  <si>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</si>
  <si>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</si>
  <si>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</si>
  <si>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</si>
  <si>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</si>
  <si>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</si>
  <si>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</si>
  <si>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</si>
  <si>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</si>
  <si>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</si>
  <si>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</si>
  <si>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</si>
  <si>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</si>
  <si>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</si>
  <si>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</si>
  <si>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</si>
  <si>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</si>
  <si>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</si>
  <si>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</si>
  <si>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</si>
  <si>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</si>
  <si>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</si>
  <si>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</si>
  <si>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</si>
  <si>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</si>
  <si>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</si>
  <si>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</si>
  <si>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</si>
  <si>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</si>
  <si>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</si>
  <si>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</si>
  <si>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</si>
  <si>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</si>
  <si>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</si>
  <si>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</si>
  <si>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</si>
  <si>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</si>
  <si>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</si>
  <si>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</si>
  <si>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</si>
  <si>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</si>
  <si>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</si>
  <si>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</si>
  <si>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</si>
  <si>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</si>
  <si>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</si>
  <si>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</si>
  <si>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</si>
  <si>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</si>
  <si>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</si>
  <si>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</si>
  <si>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</si>
  <si>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</si>
  <si>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</si>
  <si>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</si>
  <si>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</si>
  <si>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</si>
  <si>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</si>
  <si>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</si>
  <si>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</si>
  <si>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</si>
  <si>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</si>
  <si>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</si>
  <si>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</si>
  <si>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</si>
  <si>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</si>
  <si>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</si>
  <si>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</si>
  <si>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</si>
  <si>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</si>
  <si>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</si>
  <si>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</si>
  <si>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</si>
  <si>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</si>
  <si>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</si>
  <si>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</si>
  <si>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</si>
  <si>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</si>
  <si>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</si>
  <si>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</si>
  <si>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</si>
  <si>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</si>
  <si>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</si>
  <si>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</si>
  <si>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</si>
  <si>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</si>
  <si>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</si>
  <si>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</si>
  <si>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</si>
  <si>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</si>
  <si>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</si>
  <si>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</si>
  <si>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</si>
  <si>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</si>
  <si>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</si>
  <si>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</si>
  <si>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</si>
  <si>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</si>
  <si>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</si>
  <si>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</si>
  <si>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</si>
  <si>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</si>
  <si>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</si>
  <si>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</si>
  <si>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</si>
  <si>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</si>
  <si>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</si>
  <si>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</si>
  <si>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</si>
  <si>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</si>
  <si>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</si>
  <si>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</si>
  <si>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</si>
  <si>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</si>
  <si>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</si>
  <si>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</si>
  <si>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</si>
  <si>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</si>
  <si>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</si>
  <si>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</si>
  <si>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</si>
  <si>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</si>
  <si>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</si>
  <si>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</si>
  <si>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</si>
  <si>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</si>
  <si>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</si>
  <si>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</si>
  <si>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</si>
  <si>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</si>
  <si>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</si>
  <si>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</si>
  <si>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</si>
  <si>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</si>
  <si>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</si>
  <si>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</si>
  <si>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</si>
  <si>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</si>
  <si>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</si>
  <si>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</si>
  <si>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</si>
  <si>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</si>
  <si>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</si>
  <si>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</si>
  <si>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</si>
  <si>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</si>
  <si>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</si>
  <si>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</si>
  <si>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</si>
  <si>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</si>
  <si>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</si>
  <si>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</si>
  <si>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</si>
  <si>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</si>
  <si>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</si>
  <si>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</si>
  <si>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</si>
  <si>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</si>
  <si>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</si>
  <si>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</si>
  <si>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</si>
  <si>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</si>
  <si>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</si>
  <si>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</si>
  <si>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</si>
  <si>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</si>
  <si>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</si>
  <si>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</si>
  <si>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</si>
  <si>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</si>
  <si>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</si>
  <si>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</si>
  <si>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</si>
  <si>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</si>
  <si>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</si>
  <si>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</si>
  <si>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</si>
  <si>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</si>
  <si>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</si>
  <si>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</si>
  <si>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</si>
  <si>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</si>
  <si>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</si>
  <si>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</si>
  <si>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</si>
  <si>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</si>
  <si>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</si>
  <si>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</si>
  <si>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</si>
  <si>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</si>
  <si>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</si>
  <si>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</si>
  <si>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</si>
  <si>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</si>
  <si>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</si>
  <si>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</si>
  <si>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</si>
  <si>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</si>
  <si>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</si>
  <si>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</si>
  <si>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</si>
  <si>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</si>
  <si>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</si>
  <si>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</si>
  <si>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</si>
  <si>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</si>
  <si>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</si>
  <si>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</si>
  <si>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</si>
  <si>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</si>
  <si>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</si>
  <si>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</si>
  <si>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</si>
  <si>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</si>
  <si>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</si>
  <si>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</si>
  <si>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</si>
  <si>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</si>
  <si>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</si>
  <si>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</si>
  <si>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</si>
  <si>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</si>
  <si>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</si>
  <si>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</si>
  <si>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</si>
  <si>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</si>
  <si>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</si>
  <si>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</si>
  <si>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</si>
  <si>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</si>
  <si>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</si>
  <si>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</si>
  <si>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</si>
  <si>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</si>
  <si>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</si>
  <si>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</si>
  <si>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</si>
  <si>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</si>
  <si>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</si>
  <si>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</si>
  <si>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</si>
  <si>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</si>
  <si>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</si>
  <si>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</si>
  <si>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</si>
  <si>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</si>
  <si>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</si>
  <si>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</si>
  <si>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</si>
  <si>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</si>
  <si>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</si>
  <si>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</si>
  <si>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</si>
  <si>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</si>
  <si>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</si>
  <si>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</si>
  <si>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</si>
  <si>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</si>
  <si>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</si>
  <si>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</si>
  <si>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</si>
  <si>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</si>
  <si>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</si>
  <si>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</si>
  <si>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</si>
  <si>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</si>
  <si>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</si>
  <si>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</si>
  <si>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</si>
  <si>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</si>
  <si>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</si>
  <si>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</si>
  <si>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</si>
  <si>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</si>
  <si>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</si>
  <si>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</si>
  <si>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</si>
  <si>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</si>
  <si>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</si>
  <si>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</si>
  <si>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</si>
  <si>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</si>
  <si>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</si>
  <si>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</si>
  <si>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</si>
  <si>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</si>
  <si>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</si>
  <si>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</si>
  <si>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</si>
  <si>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</si>
  <si>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</si>
  <si>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</si>
  <si>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</si>
  <si>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</si>
  <si>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</si>
  <si>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</si>
  <si>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</si>
  <si>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</si>
  <si>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</si>
  <si>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</si>
  <si>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</si>
  <si>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</si>
  <si>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</si>
  <si>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</si>
  <si>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</si>
  <si>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</si>
  <si>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</si>
  <si>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</si>
  <si>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</si>
  <si>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</si>
  <si>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</si>
  <si>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</si>
  <si>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</si>
  <si>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</si>
  <si>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</si>
  <si>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</si>
  <si>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</si>
  <si>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</si>
  <si>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</si>
  <si>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</si>
  <si>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</si>
  <si>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</si>
  <si>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</si>
  <si>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</si>
  <si>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</si>
  <si>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</si>
  <si>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</si>
  <si>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</si>
  <si>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</si>
  <si>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</si>
  <si>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</si>
  <si>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</si>
  <si>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</si>
  <si>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</si>
  <si>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</si>
  <si>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</si>
  <si>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</si>
  <si>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</si>
  <si>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</si>
  <si>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</si>
  <si>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</si>
  <si>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</si>
  <si>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</si>
  <si>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</si>
  <si>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</si>
  <si>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</si>
  <si>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</si>
  <si>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</si>
  <si>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</si>
  <si>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</si>
  <si>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</si>
  <si>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</si>
  <si>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</si>
  <si>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</si>
  <si>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</si>
  <si>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</si>
  <si>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</si>
  <si>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</si>
  <si>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</si>
  <si>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</si>
  <si>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</si>
  <si>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</si>
  <si>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</si>
  <si>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</si>
  <si>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</si>
  <si>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</si>
  <si>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</si>
  <si>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</si>
  <si>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</si>
  <si>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</si>
  <si>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</si>
  <si>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</si>
  <si>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</si>
  <si>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</si>
  <si>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</si>
  <si>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</si>
  <si>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</si>
  <si>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</si>
  <si>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</si>
  <si>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</si>
  <si>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</si>
  <si>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</si>
  <si>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</si>
  <si>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</si>
  <si>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</si>
  <si>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</si>
  <si>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</si>
  <si>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</si>
  <si>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</si>
  <si>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</si>
  <si>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</si>
  <si>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</si>
  <si>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</si>
  <si>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</si>
  <si>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</si>
  <si>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</si>
  <si>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</si>
  <si>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</si>
  <si>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</si>
  <si>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</si>
  <si>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</si>
  <si>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</si>
  <si>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</si>
  <si>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</si>
  <si>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</si>
  <si>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</si>
  <si>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</si>
  <si>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</si>
  <si>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</si>
  <si>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</si>
  <si>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</si>
  <si>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</si>
  <si>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</si>
  <si>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</si>
  <si>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</si>
  <si>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</si>
  <si>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</si>
  <si>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</si>
  <si>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</si>
  <si>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</si>
  <si>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</si>
  <si>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</si>
  <si>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</si>
  <si>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</si>
  <si>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</si>
  <si>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</si>
  <si>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</si>
  <si>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</si>
  <si>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</si>
  <si>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</si>
  <si>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</si>
  <si>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</si>
  <si>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</si>
  <si>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</si>
  <si>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</si>
  <si>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</si>
  <si>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</si>
  <si>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</si>
  <si>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</si>
  <si>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</si>
  <si>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</si>
  <si>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</si>
  <si>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</si>
  <si>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</si>
  <si>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</si>
  <si>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</si>
  <si>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</si>
  <si>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</si>
  <si>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</si>
  <si>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</si>
  <si>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</si>
  <si>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</si>
  <si>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</si>
  <si>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</si>
  <si>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</si>
  <si>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</si>
  <si>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</si>
  <si>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</si>
  <si>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</si>
  <si>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</si>
  <si>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</si>
  <si>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</si>
  <si>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</si>
  <si>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</si>
  <si>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</si>
  <si>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</si>
  <si>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</si>
  <si>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</si>
  <si>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</si>
  <si>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</si>
  <si>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</si>
  <si>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</si>
  <si>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</si>
  <si>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</si>
  <si>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</si>
  <si>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</si>
  <si>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</si>
  <si>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</si>
  <si>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</si>
  <si>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</si>
  <si>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</si>
  <si>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</si>
  <si>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</si>
  <si>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</si>
  <si>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</si>
  <si>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</si>
  <si>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</si>
  <si>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</si>
  <si>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</si>
  <si>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</si>
  <si>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</si>
  <si>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</si>
  <si>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</si>
  <si>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</si>
  <si>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</si>
  <si>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</si>
  <si>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</si>
  <si>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</si>
  <si>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</si>
  <si>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</si>
  <si>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</si>
  <si>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</si>
  <si>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</si>
  <si>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</si>
  <si>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</si>
  <si>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</si>
  <si>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</si>
  <si>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</si>
  <si>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</si>
  <si>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</si>
  <si>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</si>
  <si>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</si>
  <si>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</si>
  <si>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</si>
  <si>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</si>
  <si>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</si>
  <si>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</si>
  <si>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</si>
  <si>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</si>
  <si>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</si>
  <si>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</si>
  <si>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</si>
  <si>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</si>
  <si>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</si>
  <si>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</si>
  <si>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</si>
  <si>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</si>
  <si>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</si>
  <si>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</si>
  <si>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</si>
  <si>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</si>
  <si>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</si>
  <si>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</si>
  <si>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</si>
  <si>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</si>
  <si>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</si>
  <si>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</si>
  <si>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</si>
  <si>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</si>
  <si>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</si>
  <si>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</si>
  <si>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</si>
  <si>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</si>
  <si>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</si>
  <si>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</si>
  <si>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</si>
  <si>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</si>
  <si>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</si>
  <si>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</si>
  <si>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</si>
  <si>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</si>
  <si>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</si>
  <si>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</si>
  <si>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</si>
  <si>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</si>
  <si>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</si>
  <si>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</si>
  <si>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</si>
  <si>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</si>
  <si>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</si>
  <si>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</si>
  <si>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</si>
  <si>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</si>
  <si>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</si>
  <si>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</si>
  <si>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</si>
  <si>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</si>
  <si>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</si>
  <si>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</si>
  <si>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</si>
  <si>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</si>
  <si>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</si>
  <si>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</si>
  <si>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</si>
  <si>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</si>
  <si>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</si>
  <si>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</si>
  <si>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</si>
  <si>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</si>
  <si>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</si>
  <si>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</si>
  <si>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</si>
  <si>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</si>
  <si>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</si>
  <si>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</si>
  <si>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</si>
  <si>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</si>
  <si>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</si>
  <si>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</si>
  <si>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</si>
  <si>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</si>
  <si>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</si>
  <si>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</si>
  <si>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</si>
  <si>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</si>
  <si>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</si>
  <si>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</si>
  <si>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</si>
  <si>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</si>
  <si>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</si>
  <si>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</si>
  <si>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</si>
  <si>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</si>
  <si>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</si>
  <si>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</si>
  <si>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</si>
  <si>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</si>
  <si>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</si>
  <si>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</si>
  <si>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</si>
  <si>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</si>
  <si>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</si>
  <si>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</si>
  <si>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</si>
  <si>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</si>
  <si>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</si>
  <si>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</si>
  <si>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</si>
  <si>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</si>
  <si>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</si>
  <si>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</si>
  <si>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</si>
  <si>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</si>
  <si>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</si>
  <si>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</si>
  <si>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</si>
  <si>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</si>
  <si>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</si>
  <si>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</si>
  <si>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</si>
  <si>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</si>
  <si>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</si>
  <si>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</si>
  <si>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</si>
  <si>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</si>
  <si>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</si>
  <si>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</si>
  <si>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</si>
  <si>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</si>
  <si>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</si>
  <si>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</si>
  <si>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</si>
  <si>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</si>
  <si>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</si>
  <si>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</si>
  <si>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</si>
  <si>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</si>
  <si>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</si>
  <si>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</si>
  <si>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</si>
  <si>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</si>
  <si>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</si>
  <si>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</si>
  <si>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</si>
  <si>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</si>
  <si>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</si>
  <si>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</si>
  <si>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</si>
  <si>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</si>
  <si>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</si>
  <si>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</si>
  <si>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</si>
  <si>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</si>
  <si>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</si>
  <si>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</si>
  <si>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</si>
  <si>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</si>
  <si>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</si>
  <si>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</si>
  <si>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</si>
  <si>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</si>
  <si>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</si>
  <si>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</si>
  <si>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</si>
  <si>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</si>
  <si>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</si>
  <si>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</si>
  <si>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</si>
  <si>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</si>
  <si>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</si>
  <si>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</si>
  <si>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</si>
  <si>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</si>
  <si>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</si>
  <si>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</si>
  <si>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</si>
  <si>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</si>
  <si>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</si>
  <si>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</si>
  <si>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</si>
  <si>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</si>
  <si>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</si>
  <si>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</si>
  <si>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</si>
  <si>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</si>
  <si>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</si>
  <si>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</si>
  <si>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</si>
  <si>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</si>
  <si>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</si>
  <si>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</si>
  <si>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</si>
  <si>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</si>
  <si>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</si>
  <si>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</si>
  <si>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</si>
  <si>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</si>
  <si>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</si>
  <si>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</si>
  <si>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</si>
  <si>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</si>
  <si>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</si>
  <si>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</si>
  <si>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</si>
  <si>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</si>
  <si>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</si>
  <si>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</si>
  <si>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</si>
  <si>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</si>
  <si>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</si>
  <si>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</si>
  <si>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</si>
  <si>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</si>
  <si>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</si>
  <si>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</si>
  <si>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</si>
  <si>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</si>
  <si>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</si>
  <si>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</si>
  <si>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</si>
  <si>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</si>
  <si>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</si>
  <si>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</si>
  <si>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</si>
  <si>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</si>
  <si>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</si>
  <si>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</si>
  <si>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</si>
  <si>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</si>
  <si>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</si>
  <si>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</si>
  <si>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</si>
  <si>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</si>
  <si>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</si>
  <si>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</si>
  <si>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</si>
  <si>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</si>
  <si>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</si>
  <si>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</si>
  <si>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</si>
  <si>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</si>
  <si>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</si>
  <si>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</si>
  <si>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</si>
  <si>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</si>
  <si>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</si>
  <si>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</si>
  <si>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</si>
  <si>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</si>
  <si>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</si>
  <si>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</si>
  <si>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</si>
  <si>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</si>
  <si>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</si>
  <si>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</si>
  <si>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</si>
  <si>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</si>
  <si>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</si>
  <si>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</si>
  <si>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</si>
  <si>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</si>
  <si>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</si>
  <si>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</si>
  <si>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</si>
  <si>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</si>
  <si>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</si>
  <si>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</si>
  <si>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</si>
  <si>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</si>
  <si>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</si>
  <si>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</si>
  <si>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</si>
  <si>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</si>
  <si>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</si>
  <si>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</si>
  <si>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</si>
  <si>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</si>
  <si>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</si>
  <si>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</si>
  <si>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</si>
  <si>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</si>
  <si>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</si>
  <si>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</si>
  <si>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</si>
  <si>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</si>
  <si>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</si>
  <si>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</si>
  <si>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</si>
  <si>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</si>
  <si>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</si>
  <si>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</si>
  <si>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</si>
  <si>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</si>
  <si>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</si>
  <si>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</si>
  <si>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</si>
  <si>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</si>
  <si>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</si>
  <si>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</si>
  <si>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</si>
  <si>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</si>
  <si>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</si>
  <si>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</si>
  <si>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</si>
  <si>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</si>
  <si>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</si>
  <si>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</si>
  <si>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</si>
  <si>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</si>
  <si>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</si>
  <si>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</si>
  <si>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</si>
  <si>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</si>
  <si>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</si>
  <si>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</si>
  <si>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</si>
  <si>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</si>
  <si>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</si>
  <si>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</si>
  <si>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</si>
  <si>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</si>
  <si>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</si>
  <si>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</si>
  <si>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</si>
  <si>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</si>
  <si>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</si>
  <si>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</si>
  <si>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</si>
  <si>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</si>
  <si>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</si>
  <si>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</si>
  <si>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</si>
  <si>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</si>
  <si>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</si>
  <si>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</si>
  <si>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</si>
  <si>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</si>
  <si>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</si>
  <si>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</si>
  <si>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</si>
  <si>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</si>
  <si>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</si>
  <si>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</si>
  <si>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</si>
  <si>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</si>
  <si>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</si>
  <si>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</si>
  <si>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</si>
  <si>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</si>
  <si>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</si>
  <si>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</si>
  <si>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</si>
  <si>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</si>
  <si>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</si>
  <si>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</si>
  <si>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</si>
  <si>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</si>
  <si>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</si>
  <si>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</si>
  <si>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</si>
  <si>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</si>
  <si>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</si>
  <si>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</si>
  <si>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</si>
  <si>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</si>
  <si>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</si>
  <si>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</si>
  <si>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</si>
  <si>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</si>
  <si>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</si>
  <si>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</si>
  <si>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</si>
  <si>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</si>
  <si>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</si>
  <si>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</si>
  <si>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</si>
  <si>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</si>
  <si>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</si>
  <si>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</si>
  <si>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</si>
  <si>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</si>
  <si>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</si>
  <si>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</si>
  <si>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</si>
  <si>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</si>
  <si>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</si>
  <si>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</si>
  <si>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</si>
  <si>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</si>
  <si>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</si>
  <si>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</si>
  <si>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</si>
  <si>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</si>
  <si>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</si>
  <si>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</si>
  <si>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</si>
  <si>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</si>
  <si>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</si>
  <si>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</si>
  <si>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</si>
  <si>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</si>
  <si>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</si>
  <si>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</si>
  <si>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</si>
  <si>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</si>
  <si>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</si>
  <si>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</si>
  <si>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</si>
  <si>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</si>
  <si>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</si>
  <si>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</si>
  <si>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</si>
  <si>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</si>
  <si>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</si>
  <si>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</si>
  <si>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</si>
  <si>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</si>
  <si>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</si>
  <si>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</si>
  <si>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</si>
  <si>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</si>
  <si>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</si>
  <si>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</si>
  <si>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</si>
  <si>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</si>
  <si>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</si>
  <si>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</si>
  <si>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</si>
  <si>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</si>
  <si>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</si>
  <si>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</si>
  <si>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</si>
  <si>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</si>
  <si>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</si>
  <si>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</si>
  <si>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</si>
  <si>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</si>
  <si>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</si>
  <si>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</si>
  <si>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</si>
  <si>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</si>
  <si>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</si>
  <si>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</si>
  <si>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</si>
  <si>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</si>
  <si>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</si>
  <si>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</si>
  <si>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</si>
  <si>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</si>
  <si>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</si>
  <si>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</si>
  <si>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</si>
  <si>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</si>
  <si>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</si>
  <si>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</si>
  <si>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</si>
  <si>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</si>
  <si>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</si>
  <si>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</si>
  <si>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</si>
  <si>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</si>
  <si>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</si>
  <si>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</si>
  <si>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</si>
  <si>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</si>
  <si>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</si>
  <si>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</si>
  <si>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</si>
  <si>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</si>
  <si>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</si>
  <si>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</si>
  <si>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</si>
  <si>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</si>
  <si>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</si>
  <si>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</si>
  <si>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</si>
  <si>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</si>
  <si>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</si>
  <si>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</si>
  <si>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</si>
  <si>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</si>
  <si>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</si>
  <si>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</si>
  <si>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</si>
  <si>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</si>
  <si>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</si>
  <si>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</si>
  <si>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</si>
  <si>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</si>
  <si>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</si>
  <si>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</si>
  <si>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</si>
  <si>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</si>
  <si>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</si>
  <si>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</si>
  <si>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</si>
  <si>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</si>
  <si>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</si>
  <si>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</si>
  <si>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</si>
  <si>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</si>
  <si>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</si>
  <si>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</si>
  <si>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</si>
  <si>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</si>
  <si>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</si>
  <si>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</si>
  <si>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</si>
  <si>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</si>
  <si>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</si>
  <si>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</si>
  <si>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</si>
  <si>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</si>
  <si>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</si>
  <si>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</si>
  <si>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</si>
  <si>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</si>
  <si>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</si>
  <si>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</si>
  <si>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</si>
  <si>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</si>
  <si>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</si>
  <si>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</si>
  <si>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</si>
  <si>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</si>
  <si>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</si>
  <si>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</si>
  <si>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</si>
  <si>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</si>
  <si>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</si>
  <si>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</si>
  <si>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</si>
  <si>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</si>
  <si>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</si>
  <si>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</si>
  <si>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</si>
  <si>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</si>
  <si>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</si>
  <si>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</si>
  <si>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</si>
  <si>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</si>
  <si>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</si>
  <si>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</si>
  <si>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</si>
  <si>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</si>
  <si>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</si>
  <si>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</si>
  <si>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</si>
  <si>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</si>
  <si>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</si>
  <si>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</si>
  <si>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</si>
  <si>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</si>
  <si>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</si>
  <si>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</si>
  <si>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</si>
  <si>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</si>
  <si>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</si>
  <si>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</si>
  <si>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</si>
  <si>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</si>
  <si>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</si>
  <si>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</si>
  <si>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</si>
  <si>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</si>
  <si>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</si>
  <si>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</si>
  <si>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</si>
  <si>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</si>
  <si>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</si>
  <si>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</si>
  <si>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</si>
  <si>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</si>
  <si>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</si>
  <si>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</si>
  <si>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</si>
  <si>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</si>
  <si>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</si>
  <si>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</si>
  <si>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</si>
  <si>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</si>
  <si>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</si>
  <si>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</si>
  <si>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</si>
  <si>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</si>
  <si>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</si>
  <si>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</si>
  <si>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</si>
  <si>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</si>
  <si>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</si>
  <si>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</si>
  <si>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</si>
  <si>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</si>
  <si>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</si>
  <si>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</si>
  <si>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</si>
  <si>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</si>
  <si>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</si>
  <si>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</si>
  <si>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</si>
  <si>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</si>
  <si>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</si>
  <si>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</si>
  <si>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</si>
  <si>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</si>
  <si>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</si>
  <si>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</si>
  <si>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</si>
  <si>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</si>
  <si>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</si>
  <si>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</si>
  <si>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</si>
  <si>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</si>
  <si>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</si>
  <si>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</si>
  <si>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</si>
  <si>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</si>
  <si>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</si>
  <si>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</si>
  <si>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</si>
  <si>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</si>
  <si>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</si>
  <si>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</si>
  <si>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</si>
  <si>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</si>
  <si>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</si>
  <si>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</si>
  <si>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</si>
  <si>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</si>
  <si>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</si>
  <si>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</si>
  <si>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</si>
  <si>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</si>
  <si>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</si>
  <si>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</si>
  <si>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</si>
  <si>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</si>
  <si>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</si>
  <si>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</si>
  <si>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</si>
  <si>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</si>
  <si>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</si>
  <si>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</si>
  <si>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</si>
  <si>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</si>
  <si>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</si>
  <si>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</si>
  <si>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</si>
  <si>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</si>
  <si>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</si>
  <si>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</si>
  <si>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</si>
  <si>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</si>
  <si>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</si>
  <si>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</si>
  <si>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</si>
  <si>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</si>
  <si>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</si>
  <si>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</si>
  <si>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</si>
  <si>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</si>
  <si>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</si>
  <si>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</si>
  <si>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</si>
  <si>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</si>
  <si>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</si>
  <si>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</si>
  <si>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</si>
  <si>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</si>
  <si>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</si>
  <si>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</si>
  <si>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</si>
  <si>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</si>
  <si>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</si>
  <si>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</si>
  <si>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</si>
  <si>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</si>
  <si>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</si>
  <si>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</si>
  <si>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</si>
  <si>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</si>
  <si>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</si>
  <si>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</si>
  <si>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</si>
  <si>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</si>
  <si>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</si>
  <si>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</si>
  <si>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</si>
  <si>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</si>
  <si>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</si>
  <si>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</si>
  <si>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</si>
  <si>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</si>
  <si>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</si>
  <si>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</si>
  <si>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</si>
  <si>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</si>
  <si>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</si>
  <si>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</si>
  <si>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</si>
  <si>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</si>
  <si>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</si>
  <si>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</si>
  <si>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</si>
  <si>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</si>
  <si>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</si>
  <si>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</si>
  <si>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</si>
  <si>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</si>
  <si>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</si>
  <si>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</si>
  <si>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</si>
  <si>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</si>
  <si>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</si>
  <si>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</si>
  <si>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</si>
  <si>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</si>
  <si>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</si>
  <si>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</si>
  <si>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</si>
  <si>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</si>
  <si>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</si>
  <si>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</si>
  <si>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</si>
  <si>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</si>
  <si>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</si>
  <si>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</si>
  <si>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</si>
  <si>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</si>
  <si>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</si>
  <si>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</si>
  <si>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</si>
  <si>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</si>
  <si>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</si>
  <si>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</si>
  <si>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</si>
  <si>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</si>
  <si>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</si>
  <si>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</si>
  <si>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</si>
  <si>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</si>
  <si>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</si>
  <si>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</si>
  <si>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</si>
  <si>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</si>
  <si>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</si>
  <si>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</si>
  <si>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</si>
  <si>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</si>
  <si>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</si>
  <si>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</si>
  <si>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</si>
  <si>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</si>
  <si>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</si>
  <si>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</si>
  <si>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</si>
  <si>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</si>
  <si>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</si>
  <si>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</si>
  <si>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</si>
  <si>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</si>
  <si>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</si>
  <si>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</si>
  <si>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</si>
  <si>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</si>
  <si>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</si>
  <si>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</si>
  <si>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</si>
  <si>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</si>
  <si>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</si>
  <si>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</si>
  <si>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</si>
  <si>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</si>
  <si>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</si>
  <si>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</si>
  <si>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</si>
  <si>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</si>
  <si>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</si>
  <si>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</si>
  <si>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</si>
  <si>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</si>
  <si>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</si>
  <si>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</si>
  <si>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</si>
  <si>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</si>
  <si>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</si>
  <si>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</si>
  <si>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</si>
  <si>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</si>
  <si>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</si>
  <si>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</si>
  <si>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</si>
  <si>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</si>
  <si>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</si>
  <si>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</si>
  <si>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</si>
  <si>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</si>
  <si>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</si>
  <si>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</si>
  <si>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</si>
  <si>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</si>
  <si>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</si>
  <si>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</si>
  <si>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</si>
  <si>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</si>
  <si>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</si>
  <si>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</si>
  <si>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</si>
  <si>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</si>
  <si>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</si>
  <si>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</si>
  <si>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</si>
  <si>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</si>
  <si>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</si>
  <si>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</si>
  <si>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</si>
  <si>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</si>
  <si>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</si>
  <si>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</si>
  <si>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</si>
  <si>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</si>
  <si>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</si>
  <si>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</si>
  <si>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</si>
  <si>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</si>
  <si>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</si>
  <si>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</si>
  <si>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</si>
  <si>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</si>
  <si>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</si>
  <si>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</si>
  <si>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</si>
  <si>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</si>
  <si>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</si>
  <si>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</si>
  <si>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</si>
  <si>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</si>
  <si>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</si>
  <si>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</si>
  <si>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</si>
  <si>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</si>
  <si>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</si>
  <si>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</si>
  <si>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</si>
  <si>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</si>
  <si>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</si>
  <si>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</si>
  <si>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</si>
  <si>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</si>
  <si>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</si>
  <si>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</si>
  <si>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</si>
  <si>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</si>
  <si>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</si>
  <si>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</si>
  <si>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</si>
  <si>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</si>
  <si>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</si>
  <si>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</si>
  <si>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</si>
  <si>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</si>
  <si>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</si>
  <si>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</si>
  <si>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</si>
  <si>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</si>
  <si>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</si>
  <si>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</si>
  <si>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</si>
  <si>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</si>
  <si>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</si>
  <si>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</si>
  <si>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</si>
  <si>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</si>
  <si>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</si>
  <si>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</si>
  <si>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</si>
  <si>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</si>
  <si>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</si>
  <si>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</si>
  <si>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</si>
  <si>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</si>
  <si>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</si>
  <si>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</si>
  <si>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</si>
  <si>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</si>
  <si>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</si>
  <si>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</si>
  <si>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</si>
  <si>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</si>
  <si>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</si>
  <si>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</si>
  <si>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</si>
  <si>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</si>
  <si>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</si>
  <si>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</si>
  <si>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</si>
  <si>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</si>
  <si>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</si>
  <si>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</si>
  <si>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</si>
  <si>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</si>
  <si>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</si>
  <si>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</si>
  <si>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</si>
  <si>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</si>
  <si>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</si>
  <si>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</si>
  <si>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</si>
  <si>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</si>
  <si>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</si>
  <si>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</si>
  <si>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</si>
  <si>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</si>
  <si>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</si>
  <si>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</si>
  <si>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</si>
  <si>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</si>
  <si>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</si>
  <si>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</si>
  <si>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</si>
  <si>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</si>
  <si>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</si>
  <si>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</si>
  <si>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</si>
  <si>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</si>
  <si>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</si>
  <si>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</si>
  <si>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</si>
  <si>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</si>
  <si>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</si>
  <si>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</si>
  <si>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</si>
  <si>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</si>
  <si>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</si>
  <si>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</si>
  <si>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</si>
  <si>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</si>
  <si>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</si>
  <si>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</si>
  <si>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</si>
  <si>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</si>
  <si>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</si>
  <si>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</si>
  <si>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</si>
  <si>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</si>
  <si>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</si>
  <si>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</si>
  <si>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</si>
  <si>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</si>
  <si>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</si>
  <si>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</si>
  <si>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</si>
  <si>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</si>
  <si>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</si>
  <si>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</si>
  <si>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</si>
  <si>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</si>
  <si>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</si>
  <si>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</si>
  <si>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</si>
  <si>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</si>
  <si>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</si>
  <si>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</si>
  <si>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</si>
  <si>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</si>
  <si>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</si>
  <si>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</si>
  <si>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</si>
  <si>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</si>
  <si>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</si>
  <si>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</si>
  <si>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</si>
  <si>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</si>
  <si>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</si>
  <si>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</si>
  <si>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</si>
  <si>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</si>
  <si>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</si>
  <si>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</si>
  <si>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</si>
  <si>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</si>
  <si>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</si>
  <si>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</si>
  <si>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</si>
  <si>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</si>
  <si>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</si>
  <si>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</si>
  <si>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</si>
  <si>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</si>
  <si>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</si>
  <si>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</si>
  <si>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</si>
  <si>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</si>
  <si>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</si>
  <si>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</si>
  <si>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</si>
  <si>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</si>
  <si>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</si>
  <si>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</si>
  <si>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</si>
  <si>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</si>
  <si>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</si>
  <si>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</si>
  <si>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</si>
  <si>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</si>
  <si>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</si>
  <si>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</si>
  <si>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</si>
  <si>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</si>
  <si>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</si>
  <si>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</si>
  <si>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</si>
  <si>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</si>
  <si>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</si>
  <si>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</si>
  <si>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</si>
  <si>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</si>
  <si>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</si>
  <si>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</si>
  <si>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</si>
  <si>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</si>
  <si>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</si>
  <si>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</si>
  <si>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</si>
  <si>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</si>
  <si>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</si>
  <si>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</si>
  <si>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</si>
  <si>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</si>
  <si>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</si>
  <si>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</si>
  <si>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</si>
  <si>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</si>
  <si>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</si>
  <si>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</si>
  <si>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</si>
  <si>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</si>
  <si>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</si>
  <si>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</si>
  <si>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</si>
  <si>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</si>
  <si>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</si>
  <si>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</si>
  <si>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</si>
  <si>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</si>
  <si>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</si>
  <si>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</si>
  <si>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</si>
  <si>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</si>
  <si>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</si>
  <si>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</si>
  <si>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</si>
  <si>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</si>
  <si>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</si>
  <si>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</si>
  <si>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</si>
  <si>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</si>
  <si>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</si>
  <si>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</si>
  <si>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</si>
  <si>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</si>
  <si>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</si>
  <si>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</si>
  <si>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</si>
  <si>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</si>
  <si>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</si>
  <si>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</si>
  <si>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</si>
  <si>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</si>
  <si>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</si>
  <si>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</si>
  <si>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</si>
  <si>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</si>
  <si>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</si>
  <si>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</si>
  <si>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</si>
  <si>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</si>
  <si>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</si>
  <si>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</si>
  <si>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</si>
  <si>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</si>
  <si>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</si>
  <si>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</si>
  <si>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</si>
  <si>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</si>
  <si>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</si>
  <si>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</si>
  <si>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</si>
  <si>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</si>
  <si>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</si>
  <si>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</si>
  <si>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</si>
  <si>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</si>
  <si>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</si>
  <si>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</si>
  <si>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</si>
  <si>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</si>
  <si>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</si>
  <si>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</si>
  <si>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</si>
  <si>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</si>
  <si>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</si>
  <si>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</si>
  <si>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</si>
  <si>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</si>
  <si>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</si>
  <si>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</si>
  <si>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</si>
  <si>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</si>
  <si>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</si>
  <si>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</si>
  <si>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</si>
  <si>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</si>
  <si>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</si>
  <si>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</si>
  <si>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</si>
  <si>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</si>
  <si>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</si>
  <si>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</si>
  <si>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</si>
  <si>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</si>
  <si>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</si>
  <si>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</si>
  <si>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</si>
  <si>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</si>
  <si>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</si>
  <si>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</si>
  <si>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</si>
  <si>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</si>
  <si>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</si>
  <si>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</si>
  <si>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</si>
  <si>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</si>
  <si>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</si>
  <si>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</si>
  <si>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</si>
  <si>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</si>
  <si>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</si>
  <si>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</si>
  <si>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</si>
  <si>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</si>
  <si>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</si>
  <si>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</si>
  <si>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</si>
  <si>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</si>
  <si>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</si>
  <si>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</si>
  <si>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</si>
  <si>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</si>
  <si>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</si>
  <si>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</si>
  <si>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</si>
  <si>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</si>
  <si>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</si>
  <si>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</si>
  <si>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</si>
  <si>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</si>
  <si>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</si>
  <si>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</si>
  <si>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</si>
  <si>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</si>
  <si>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</si>
  <si>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</si>
  <si>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</si>
  <si>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</si>
  <si>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</si>
  <si>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</si>
  <si>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</si>
  <si>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</si>
  <si>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</si>
  <si>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</si>
  <si>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</si>
  <si>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</si>
  <si>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</si>
  <si>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</si>
  <si>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</si>
  <si>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</si>
  <si>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</si>
  <si>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</si>
  <si>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</si>
  <si>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</si>
  <si>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</si>
  <si>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</si>
  <si>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</si>
  <si>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</si>
  <si>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</si>
  <si>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</si>
  <si>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</si>
  <si>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</si>
  <si>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</si>
  <si>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</si>
  <si>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</si>
  <si>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</si>
  <si>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</si>
  <si>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</si>
  <si>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</si>
  <si>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</si>
  <si>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</si>
  <si>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</si>
  <si>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</si>
  <si>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</si>
  <si>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</si>
  <si>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</si>
  <si>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</si>
  <si>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</si>
  <si>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</si>
  <si>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</si>
  <si>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</si>
  <si>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</si>
  <si>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</si>
  <si>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</si>
  <si>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</si>
  <si>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</si>
  <si>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</si>
  <si>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</si>
  <si>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</si>
  <si>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</si>
  <si>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</si>
  <si>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</si>
  <si>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</si>
  <si>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</si>
  <si>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</si>
  <si>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</si>
  <si>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</si>
  <si>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</si>
  <si>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</si>
  <si>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</si>
  <si>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</si>
  <si>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</si>
  <si>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</si>
  <si>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</si>
  <si>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</si>
  <si>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</si>
  <si>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</si>
  <si>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</si>
  <si>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</si>
  <si>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</si>
  <si>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</si>
  <si>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</si>
  <si>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</si>
  <si>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</si>
  <si>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</si>
  <si>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</si>
  <si>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</si>
  <si>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</si>
  <si>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</si>
  <si>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</si>
  <si>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</si>
  <si>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</si>
  <si>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</si>
  <si>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</si>
  <si>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</si>
  <si>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</si>
  <si>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</si>
  <si>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</si>
  <si>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</si>
  <si>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</si>
  <si>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</si>
  <si>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</si>
  <si>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</si>
  <si>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</si>
  <si>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</si>
  <si>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</si>
  <si>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</si>
  <si>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</si>
  <si>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</si>
  <si>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</si>
  <si>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</si>
  <si>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</si>
  <si>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</si>
  <si>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</si>
  <si>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</si>
  <si>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</si>
  <si>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</si>
  <si>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</si>
  <si>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</si>
  <si>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</si>
  <si>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</si>
  <si>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</si>
  <si>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</si>
  <si>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</si>
  <si>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</si>
  <si>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</si>
  <si>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</si>
  <si>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</si>
  <si>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</si>
  <si>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</si>
  <si>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</si>
  <si>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</si>
  <si>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</si>
  <si>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</si>
  <si>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</si>
  <si>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</si>
  <si>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</si>
  <si>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</si>
  <si>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</si>
  <si>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</si>
  <si>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</si>
  <si>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</si>
  <si>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</si>
  <si>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</si>
  <si>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</si>
  <si>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</si>
  <si>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</si>
  <si>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</si>
  <si>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</si>
  <si>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</si>
  <si>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</si>
  <si>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</si>
  <si>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</si>
  <si>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</si>
  <si>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</si>
  <si>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</si>
  <si>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</si>
  <si>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</si>
  <si>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</si>
  <si>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</si>
  <si>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</si>
  <si>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</si>
  <si>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</si>
  <si>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</si>
  <si>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</si>
  <si>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</si>
  <si>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</si>
  <si>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</si>
  <si>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</si>
  <si>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</si>
  <si>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</si>
  <si>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</si>
  <si>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</si>
  <si>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</si>
  <si>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</si>
  <si>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</si>
  <si>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</si>
  <si>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</si>
  <si>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</si>
  <si>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</si>
  <si>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</si>
  <si>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</si>
  <si>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</si>
  <si>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</si>
  <si>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</si>
  <si>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</si>
  <si>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</si>
  <si>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</si>
  <si>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</si>
  <si>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</si>
  <si>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</si>
  <si>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</si>
  <si>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</si>
  <si>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</si>
  <si>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</si>
  <si>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</si>
  <si>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</si>
  <si>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</si>
  <si>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</si>
  <si>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</si>
  <si>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</si>
  <si>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</si>
  <si>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</si>
  <si>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</si>
  <si>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</si>
  <si>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</si>
  <si>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</si>
  <si>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</si>
  <si>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</si>
  <si>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</si>
  <si>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</si>
  <si>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</si>
  <si>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</si>
  <si>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</si>
  <si>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</si>
  <si>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</si>
  <si>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</si>
  <si>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</si>
  <si>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</si>
  <si>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</si>
  <si>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</si>
  <si>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</si>
  <si>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</si>
  <si>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</si>
  <si>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</si>
  <si>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</si>
  <si>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</si>
  <si>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</si>
  <si>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</si>
  <si>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</si>
  <si>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</si>
  <si>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</si>
  <si>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</si>
  <si>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</si>
  <si>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</si>
  <si>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</si>
  <si>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</si>
  <si>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</si>
  <si>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</si>
  <si>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</si>
  <si>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</si>
  <si>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</si>
  <si>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</si>
  <si>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</si>
  <si>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</si>
  <si>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</si>
  <si>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</si>
  <si>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</si>
  <si>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</si>
  <si>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</si>
  <si>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</si>
  <si>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</si>
  <si>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</si>
  <si>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</si>
  <si>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</si>
  <si>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</si>
  <si>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</si>
  <si>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</si>
  <si>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</si>
  <si>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</si>
  <si>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</si>
  <si>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</si>
  <si>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</si>
  <si>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</si>
  <si>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</si>
  <si>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</si>
  <si>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</si>
  <si>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</si>
  <si>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</si>
  <si>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</si>
  <si>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</si>
  <si>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</si>
  <si>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</si>
  <si>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</si>
  <si>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</si>
  <si>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</si>
  <si>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</si>
  <si>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</si>
  <si>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</si>
  <si>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</si>
  <si>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</si>
  <si>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</si>
  <si>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</si>
  <si>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</si>
  <si>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</si>
  <si>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</si>
  <si>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</si>
  <si>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</si>
  <si>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</si>
  <si>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</si>
  <si>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</si>
  <si>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</si>
  <si>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</si>
  <si>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</si>
  <si>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</si>
  <si>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</si>
  <si>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</si>
  <si>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</si>
  <si>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</si>
  <si>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</si>
  <si>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</si>
  <si>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</si>
  <si>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</si>
  <si>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</si>
  <si>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</si>
  <si>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</si>
  <si>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</si>
  <si>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</si>
  <si>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</si>
  <si>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</si>
  <si>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</si>
  <si>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</si>
  <si>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</si>
  <si>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</si>
  <si>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</si>
  <si>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</si>
  <si>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</si>
  <si>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</si>
  <si>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</si>
  <si>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</si>
  <si>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</si>
  <si>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</si>
  <si>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</si>
  <si>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</si>
  <si>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</si>
  <si>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</si>
  <si>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</si>
  <si>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</si>
  <si>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</si>
  <si>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</si>
  <si>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</si>
  <si>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</si>
  <si>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</si>
  <si>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</si>
  <si>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</si>
  <si>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</si>
  <si>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</si>
  <si>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</si>
  <si>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</si>
  <si>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</si>
  <si>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</si>
  <si>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</si>
  <si>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</si>
  <si>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</si>
  <si>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</si>
  <si>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</si>
  <si>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</si>
  <si>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</si>
  <si>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</si>
  <si>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</si>
  <si>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</si>
  <si>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</si>
  <si>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</si>
  <si>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</si>
  <si>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</si>
  <si>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</si>
  <si>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</si>
  <si>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</si>
  <si>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</si>
  <si>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</si>
  <si>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</si>
  <si>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</si>
  <si>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</si>
  <si>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</si>
  <si>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</si>
  <si>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</si>
  <si>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</si>
  <si>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</si>
  <si>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</si>
  <si>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</si>
  <si>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</si>
  <si>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</si>
  <si>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</si>
  <si>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</si>
  <si>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</si>
  <si>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</si>
  <si>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</si>
  <si>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</si>
  <si>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</si>
  <si>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</si>
  <si>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</si>
  <si>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</si>
  <si>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</si>
  <si>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</si>
  <si>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</si>
  <si>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</si>
  <si>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</si>
  <si>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</si>
  <si>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</si>
  <si>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</si>
  <si>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</si>
  <si>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</si>
  <si>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</si>
  <si>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</si>
  <si>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</si>
  <si>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</si>
  <si>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</si>
  <si>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</si>
  <si>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</si>
  <si>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</si>
  <si>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</si>
  <si>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</si>
  <si>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</si>
  <si>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</si>
  <si>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</si>
  <si>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</si>
  <si>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</si>
  <si>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</si>
  <si>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</si>
  <si>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</si>
  <si>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</si>
  <si>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</si>
  <si>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</si>
  <si>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</si>
  <si>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</si>
  <si>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</si>
  <si>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</si>
  <si>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</si>
  <si>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</si>
  <si>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</si>
  <si>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</si>
  <si>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</si>
  <si>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</si>
  <si>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</si>
  <si>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</si>
  <si>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</si>
  <si>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</si>
  <si>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</si>
  <si>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</si>
  <si>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</si>
  <si>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</si>
  <si>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</si>
  <si>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</si>
  <si>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</si>
  <si>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</si>
  <si>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</si>
  <si>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</si>
  <si>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</si>
  <si>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</si>
  <si>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</si>
  <si>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</si>
  <si>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</si>
  <si>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</si>
  <si>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</si>
  <si>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</si>
  <si>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</si>
  <si>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</si>
  <si>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</si>
  <si>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</si>
  <si>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</si>
  <si>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</si>
  <si>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</si>
  <si>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</si>
  <si>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</si>
  <si>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</si>
  <si>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</si>
  <si>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</si>
  <si>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</si>
  <si>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</si>
  <si>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</si>
  <si>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</si>
  <si>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</si>
  <si>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</si>
  <si>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</si>
  <si>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</si>
  <si>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</si>
  <si>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</si>
  <si>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</si>
  <si>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</si>
  <si>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</si>
  <si>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</si>
  <si>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</si>
  <si>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</si>
  <si>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</si>
  <si>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</si>
  <si>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</si>
  <si>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</si>
  <si>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</si>
  <si>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</si>
  <si>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</si>
  <si>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</si>
  <si>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</si>
  <si>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</si>
  <si>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</si>
  <si>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</si>
  <si>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</si>
  <si>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</si>
  <si>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</si>
  <si>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</si>
  <si>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</si>
  <si>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</si>
  <si>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</si>
  <si>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</si>
  <si>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</si>
  <si>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</si>
  <si>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</si>
  <si>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</si>
  <si>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</si>
  <si>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</si>
  <si>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</si>
  <si>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</si>
  <si>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</si>
  <si>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</si>
  <si>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</si>
  <si>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</si>
  <si>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</si>
  <si>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</si>
  <si>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</si>
  <si>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</si>
  <si>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</si>
  <si>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</si>
  <si>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</si>
  <si>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</si>
  <si>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</si>
  <si>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</si>
  <si>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</si>
  <si>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</si>
  <si>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</si>
  <si>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</si>
  <si>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</si>
  <si>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</si>
  <si>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</si>
  <si>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</si>
  <si>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</si>
  <si>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</si>
  <si>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</si>
  <si>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</si>
  <si>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</si>
  <si>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</si>
  <si>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</si>
  <si>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</si>
  <si>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</si>
  <si>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</si>
  <si>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</si>
  <si>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</si>
  <si>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</si>
  <si>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</si>
  <si>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</si>
  <si>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</si>
  <si>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</si>
  <si>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</si>
  <si>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</si>
  <si>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</si>
  <si>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</si>
  <si>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</si>
  <si>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</si>
  <si>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</si>
  <si>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</si>
  <si>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</si>
  <si>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</si>
  <si>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</si>
  <si>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</si>
  <si>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</si>
  <si>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</si>
  <si>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</si>
  <si>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</si>
  <si>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</si>
  <si>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</si>
  <si>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</si>
  <si>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</si>
  <si>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</si>
  <si>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</si>
  <si>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</si>
  <si>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</si>
  <si>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</si>
  <si>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</si>
  <si>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</si>
  <si>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</si>
  <si>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</si>
  <si>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</si>
  <si>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</si>
  <si>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</si>
  <si>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</si>
  <si>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</si>
  <si>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</si>
  <si>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</si>
  <si>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</si>
  <si>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</si>
  <si>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</si>
  <si>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</si>
  <si>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</si>
  <si>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</si>
  <si>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</si>
  <si>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</si>
  <si>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</si>
  <si>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</si>
  <si>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</si>
  <si>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</si>
  <si>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</si>
  <si>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</si>
  <si>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</si>
  <si>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</si>
  <si>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</si>
  <si>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</si>
  <si>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</si>
  <si>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</si>
  <si>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</si>
  <si>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</si>
  <si>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</si>
  <si>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</si>
  <si>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</si>
  <si>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</si>
  <si>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</si>
  <si>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</si>
  <si>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</si>
  <si>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</si>
  <si>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</si>
  <si>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</si>
  <si>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</si>
  <si>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</si>
  <si>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</si>
  <si>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</si>
  <si>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</si>
  <si>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</si>
  <si>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</si>
  <si>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</si>
  <si>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</si>
  <si>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</si>
  <si>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</si>
  <si>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</si>
  <si>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</si>
  <si>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</si>
  <si>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</si>
  <si>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</si>
  <si>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</si>
  <si>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</si>
  <si>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</si>
  <si>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</si>
  <si>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</si>
  <si>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</si>
  <si>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</si>
  <si>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</si>
  <si>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</si>
  <si>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</si>
  <si>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</si>
  <si>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</si>
  <si>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</si>
  <si>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</si>
  <si>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</si>
  <si>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</si>
  <si>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</si>
  <si>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</si>
  <si>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</si>
  <si>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</si>
  <si>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</si>
  <si>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</si>
  <si>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</si>
  <si>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</si>
  <si>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</si>
  <si>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</si>
  <si>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</si>
  <si>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</si>
  <si>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</si>
  <si>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</si>
  <si>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</si>
  <si>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</si>
  <si>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</si>
  <si>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</si>
  <si>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</si>
  <si>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</si>
  <si>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</si>
  <si>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</si>
  <si>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</si>
  <si>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</si>
  <si>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</si>
  <si>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</si>
  <si>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</si>
  <si>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</si>
  <si>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</si>
  <si>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</si>
  <si>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</si>
  <si>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</si>
  <si>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</si>
  <si>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</si>
  <si>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</si>
  <si>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</si>
  <si>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</si>
  <si>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</si>
  <si>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</si>
  <si>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</si>
  <si>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</si>
  <si>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</si>
  <si>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</si>
  <si>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</si>
  <si>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</si>
  <si>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</si>
  <si>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</si>
  <si>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</si>
  <si>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</si>
  <si>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</si>
  <si>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</si>
  <si>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</si>
  <si>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</si>
  <si>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</si>
  <si>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</si>
  <si>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</si>
  <si>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</si>
  <si>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</si>
  <si>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</si>
  <si>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</si>
  <si>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</si>
  <si>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</si>
  <si>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</si>
  <si>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</si>
  <si>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</si>
  <si>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</si>
  <si>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</si>
  <si>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</si>
  <si>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</si>
  <si>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</si>
  <si>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</si>
  <si>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</si>
  <si>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</si>
  <si>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</si>
  <si>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</si>
  <si>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</si>
  <si>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</si>
  <si>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</si>
  <si>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</si>
  <si>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</si>
  <si>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</si>
  <si>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</si>
  <si>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</si>
  <si>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</si>
  <si>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</si>
  <si>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</si>
  <si>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</si>
  <si>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</si>
  <si>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</si>
  <si>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</si>
  <si>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</si>
  <si>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</si>
  <si>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</si>
  <si>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</si>
  <si>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</si>
  <si>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</si>
  <si>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</si>
  <si>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</si>
  <si>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</si>
  <si>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</si>
  <si>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</si>
  <si>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</si>
  <si>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</si>
  <si>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</si>
  <si>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</si>
  <si>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</si>
  <si>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</si>
  <si>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</si>
  <si>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</si>
  <si>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</si>
  <si>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</si>
  <si>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</si>
  <si>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</si>
  <si>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</si>
  <si>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</si>
  <si>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</si>
  <si>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</si>
  <si>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</si>
  <si>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</si>
  <si>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</si>
  <si>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</si>
  <si>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</si>
  <si>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</si>
  <si>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</si>
  <si>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</si>
  <si>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</si>
  <si>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</si>
  <si>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</si>
  <si>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</si>
  <si>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</si>
  <si>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</si>
  <si>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</si>
  <si>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</si>
  <si>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</si>
  <si>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</si>
  <si>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</si>
  <si>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</si>
  <si>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</si>
  <si>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</si>
  <si>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</si>
  <si>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</si>
  <si>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</si>
  <si>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</si>
  <si>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</si>
  <si>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</si>
  <si>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</si>
  <si>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</si>
  <si>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</si>
  <si>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</si>
  <si>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</si>
  <si>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</si>
  <si>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</si>
  <si>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</si>
  <si>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</si>
  <si>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</si>
  <si>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</si>
  <si>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</si>
  <si>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</si>
  <si>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</si>
  <si>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</si>
  <si>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</si>
  <si>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</si>
  <si>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</si>
  <si>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</si>
  <si>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</si>
  <si>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</si>
  <si>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</si>
  <si>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</si>
  <si>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</si>
  <si>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</si>
  <si>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</si>
  <si>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</si>
  <si>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</si>
  <si>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</si>
  <si>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</si>
  <si>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</si>
  <si>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</si>
  <si>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</si>
  <si>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</si>
  <si>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</si>
  <si>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</si>
  <si>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</si>
  <si>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</si>
  <si>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</si>
  <si>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</si>
  <si>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</si>
  <si>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</si>
  <si>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</si>
  <si>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</si>
  <si>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</si>
  <si>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</si>
  <si>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</si>
  <si>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</si>
  <si>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</si>
  <si>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</si>
  <si>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</si>
  <si>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</si>
  <si>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</si>
  <si>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</si>
  <si>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</si>
  <si>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</si>
  <si>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</si>
  <si>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</si>
  <si>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</si>
  <si>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</si>
  <si>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</si>
  <si>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</si>
  <si>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</si>
  <si>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</si>
  <si>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</si>
  <si>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</si>
  <si>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</si>
  <si>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</si>
  <si>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</si>
  <si>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</si>
  <si>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</si>
  <si>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</si>
  <si>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</si>
  <si>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</si>
  <si>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</si>
  <si>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</si>
  <si>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</si>
  <si>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</si>
  <si>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</si>
  <si>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</si>
  <si>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</si>
  <si>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</si>
  <si>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</si>
  <si>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</si>
  <si>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</si>
  <si>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</si>
  <si>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</si>
  <si>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</si>
  <si>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</si>
  <si>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</si>
  <si>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</si>
  <si>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</si>
  <si>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</si>
  <si>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</si>
  <si>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</si>
  <si>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</si>
  <si>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</si>
  <si>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</si>
  <si>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</si>
  <si>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</si>
  <si>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</si>
  <si>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</si>
  <si>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</si>
  <si>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</si>
  <si>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</si>
  <si>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</si>
  <si>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</si>
  <si>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</si>
  <si>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</si>
  <si>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</si>
  <si>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</si>
  <si>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</si>
  <si>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</si>
  <si>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</si>
  <si>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</si>
  <si>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</si>
  <si>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</si>
  <si>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</si>
  <si>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</si>
  <si>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</si>
  <si>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</si>
  <si>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</si>
  <si>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</si>
  <si>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</si>
  <si>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</si>
  <si>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</si>
  <si>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</si>
  <si>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</si>
  <si>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</si>
  <si>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</si>
  <si>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</si>
  <si>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</si>
  <si>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</si>
  <si>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</si>
  <si>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</si>
  <si>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</si>
  <si>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</si>
  <si>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</si>
  <si>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</si>
  <si>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</si>
  <si>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</si>
  <si>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</si>
  <si>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</si>
  <si>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</si>
  <si>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</si>
  <si>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</si>
  <si>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</si>
  <si>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</si>
  <si>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</si>
  <si>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</si>
  <si>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</si>
  <si>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</si>
  <si>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</si>
  <si>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</si>
  <si>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</si>
  <si>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</si>
  <si>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</si>
  <si>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</si>
  <si>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</si>
  <si>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</si>
  <si>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</si>
  <si>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</si>
  <si>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</si>
  <si>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</si>
  <si>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</si>
  <si>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</si>
  <si>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</si>
  <si>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</si>
  <si>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</si>
  <si>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</si>
  <si>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</si>
  <si>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</si>
  <si>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</si>
  <si>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</si>
  <si>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</si>
  <si>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</si>
  <si>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</si>
  <si>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</si>
  <si>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</si>
  <si>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</si>
  <si>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</si>
  <si>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</si>
  <si>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</si>
  <si>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</si>
  <si>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</si>
  <si>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</si>
  <si>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</si>
  <si>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</si>
  <si>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</si>
  <si>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</si>
  <si>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</si>
  <si>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</si>
  <si>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</si>
  <si>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</si>
  <si>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</si>
  <si>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</si>
  <si>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</si>
  <si>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</si>
  <si>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</si>
  <si>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</si>
  <si>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</si>
  <si>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</si>
  <si>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</si>
  <si>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</si>
  <si>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</si>
  <si>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</si>
  <si>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</si>
  <si>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</si>
  <si>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</si>
  <si>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</si>
  <si>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</si>
  <si>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</si>
  <si>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</si>
  <si>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</si>
  <si>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</si>
  <si>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</si>
  <si>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</si>
  <si>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</si>
  <si>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</si>
  <si>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</si>
  <si>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</si>
  <si>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</si>
  <si>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</si>
  <si>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</si>
  <si>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</si>
  <si>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</si>
  <si>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</si>
  <si>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</si>
  <si>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</si>
  <si>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</si>
  <si>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</si>
  <si>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</si>
  <si>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</si>
  <si>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</si>
  <si>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</si>
  <si>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</si>
  <si>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</si>
  <si>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</si>
  <si>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</si>
  <si>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</si>
  <si>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</si>
  <si>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</si>
  <si>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</si>
  <si>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</si>
  <si>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</si>
  <si>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</si>
  <si>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</si>
  <si>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</si>
  <si>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</si>
  <si>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</si>
  <si>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</si>
  <si>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</si>
  <si>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</si>
  <si>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</si>
  <si>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</si>
  <si>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</si>
  <si>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</si>
  <si>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</si>
  <si>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</si>
  <si>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</si>
  <si>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</si>
  <si>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</si>
  <si>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</si>
  <si>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</si>
  <si>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</si>
  <si>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</si>
  <si>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</si>
  <si>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</si>
  <si>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</si>
  <si>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</si>
  <si>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</si>
  <si>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</si>
  <si>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</si>
  <si>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</si>
  <si>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</si>
  <si>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</si>
  <si>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</si>
  <si>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</si>
  <si>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</si>
  <si>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</si>
  <si>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</si>
  <si>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</si>
  <si>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</si>
  <si>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</si>
  <si>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</si>
  <si>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</si>
  <si>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</si>
  <si>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</si>
  <si>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</si>
  <si>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</si>
  <si>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</si>
  <si>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</si>
  <si>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</si>
  <si>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</si>
  <si>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</si>
  <si>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</si>
  <si>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</si>
  <si>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</si>
  <si>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</si>
  <si>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</si>
  <si>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</si>
  <si>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</si>
  <si>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</si>
  <si>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</si>
  <si>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</si>
  <si>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</si>
  <si>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</si>
  <si>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</si>
  <si>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</si>
  <si>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</si>
  <si>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</si>
  <si>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</si>
  <si>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</si>
  <si>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</si>
  <si>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</si>
  <si>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</si>
  <si>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</si>
  <si>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</si>
  <si>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</si>
  <si>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</si>
  <si>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</si>
  <si>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</si>
  <si>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</si>
  <si>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</si>
  <si>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</si>
  <si>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</si>
  <si>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</si>
  <si>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</si>
  <si>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</si>
  <si>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</si>
  <si>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</si>
  <si>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</si>
  <si>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</si>
  <si>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</si>
  <si>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</si>
  <si>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</si>
  <si>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</si>
  <si>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</si>
  <si>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</si>
  <si>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</si>
  <si>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</si>
  <si>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</si>
  <si>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</si>
  <si>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</si>
  <si>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</si>
  <si>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</si>
  <si>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</si>
  <si>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</si>
  <si>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</si>
  <si>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</si>
  <si>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</si>
  <si>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</si>
  <si>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</si>
  <si>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</si>
  <si>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</si>
  <si>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</si>
  <si>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</si>
  <si>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</si>
  <si>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</si>
  <si>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</si>
  <si>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</si>
  <si>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</si>
  <si>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</si>
  <si>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</si>
  <si>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</si>
  <si>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</si>
  <si>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</si>
  <si>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</si>
  <si>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</si>
  <si>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</si>
  <si>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</si>
  <si>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</si>
  <si>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</si>
  <si>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</si>
  <si>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</si>
  <si>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</si>
  <si>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</si>
  <si>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</si>
  <si>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</si>
  <si>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</si>
  <si>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</si>
  <si>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</si>
  <si>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</si>
  <si>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</si>
  <si>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</si>
  <si>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</si>
  <si>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</si>
  <si>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</si>
  <si>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</si>
  <si>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</si>
  <si>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</si>
  <si>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</si>
  <si>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</si>
  <si>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</si>
  <si>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</si>
  <si>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</si>
  <si>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</si>
  <si>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</si>
  <si>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</si>
  <si>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</si>
  <si>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</si>
  <si>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</si>
  <si>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</si>
  <si>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</si>
  <si>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</si>
  <si>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</si>
  <si>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</si>
  <si>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</si>
  <si>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</si>
  <si>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</si>
  <si>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</si>
  <si>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</si>
  <si>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</si>
  <si>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</si>
  <si>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</si>
  <si>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</si>
  <si>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</si>
  <si>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</si>
  <si>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</si>
  <si>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</si>
  <si>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</si>
  <si>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</si>
  <si>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</si>
  <si>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</si>
  <si>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</si>
  <si>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</si>
  <si>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</si>
  <si>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</si>
  <si>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</si>
  <si>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</si>
  <si>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</si>
  <si>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</si>
  <si>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</si>
  <si>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</si>
  <si>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</si>
  <si>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</si>
  <si>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</si>
  <si>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</si>
  <si>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</si>
  <si>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</si>
  <si>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</si>
  <si>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</si>
  <si>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</si>
  <si>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</si>
  <si>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</si>
  <si>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</si>
  <si>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</si>
  <si>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</si>
  <si>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</si>
  <si>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</si>
  <si>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</si>
  <si>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</si>
  <si>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</si>
  <si>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</si>
  <si>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</si>
  <si>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</si>
  <si>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</si>
  <si>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</si>
  <si>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</si>
  <si>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</si>
  <si>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</si>
  <si>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</si>
  <si>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</si>
  <si>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</si>
  <si>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</si>
  <si>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</si>
  <si>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</si>
  <si>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</si>
  <si>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</si>
  <si>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</si>
  <si>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</si>
  <si>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</si>
  <si>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</si>
  <si>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</si>
  <si>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</si>
  <si>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</si>
  <si>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</si>
  <si>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</si>
  <si>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</si>
  <si>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</si>
  <si>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</si>
  <si>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</si>
  <si>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</si>
  <si>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</si>
  <si>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</si>
  <si>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</si>
  <si>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</si>
  <si>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</si>
  <si>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</si>
  <si>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</si>
  <si>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</si>
  <si>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</si>
  <si>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</si>
  <si>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</si>
  <si>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</si>
  <si>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</si>
  <si>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</si>
  <si>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</si>
  <si>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</si>
  <si>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</si>
  <si>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</si>
  <si>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</si>
  <si>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</si>
  <si>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</si>
  <si>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</si>
  <si>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</si>
  <si>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</si>
  <si>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</si>
  <si>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</si>
  <si>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</si>
  <si>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</si>
  <si>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</si>
  <si>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</si>
  <si>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</si>
  <si>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</si>
  <si>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</si>
  <si>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</si>
  <si>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</si>
  <si>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</si>
  <si>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</si>
  <si>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</si>
  <si>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</si>
  <si>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</si>
  <si>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</si>
  <si>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</si>
  <si>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</si>
  <si>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</si>
  <si>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</si>
  <si>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</si>
  <si>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</si>
  <si>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</si>
  <si>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</si>
  <si>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</si>
  <si>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</si>
  <si>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</si>
  <si>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</si>
  <si>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</si>
  <si>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</si>
  <si>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</si>
  <si>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</si>
  <si>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</si>
  <si>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</si>
  <si>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</si>
  <si>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</si>
  <si>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</si>
  <si>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</si>
  <si>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</si>
  <si>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</si>
  <si>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</si>
  <si>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</si>
  <si>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</si>
  <si>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</si>
  <si>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</si>
  <si>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</si>
  <si>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</si>
  <si>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</si>
  <si>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</si>
  <si>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</si>
  <si>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</si>
  <si>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</si>
  <si>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</si>
  <si>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</si>
  <si>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</si>
  <si>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</si>
  <si>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</si>
  <si>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</si>
  <si>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</si>
  <si>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</si>
  <si>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</si>
  <si>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</si>
  <si>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</si>
  <si>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</si>
  <si>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</si>
  <si>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</si>
  <si>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</si>
  <si>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</si>
  <si>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</si>
  <si>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</si>
  <si>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</si>
  <si>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</si>
  <si>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</si>
  <si>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</si>
  <si>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</si>
  <si>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</si>
  <si>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</si>
  <si>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</si>
  <si>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</si>
  <si>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</si>
  <si>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</si>
  <si>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</si>
  <si>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</si>
  <si>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</si>
  <si>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</si>
  <si>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</si>
  <si>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</si>
  <si>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</si>
  <si>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</si>
  <si>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</si>
  <si>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</si>
  <si>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</si>
  <si>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</si>
  <si>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</si>
  <si>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</si>
  <si>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</si>
  <si>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</si>
  <si>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</si>
  <si>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</si>
  <si>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</si>
  <si>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</si>
  <si>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</si>
  <si>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</si>
  <si>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</si>
  <si>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</si>
  <si>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</si>
  <si>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</si>
  <si>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</si>
  <si>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</si>
  <si>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</si>
  <si>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</si>
  <si>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</si>
  <si>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</si>
  <si>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</si>
  <si>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</si>
  <si>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</si>
  <si>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</si>
  <si>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</si>
  <si>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</si>
  <si>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</si>
  <si>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</si>
  <si>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</si>
  <si>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</si>
  <si>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</si>
  <si>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</si>
  <si>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</si>
  <si>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</si>
  <si>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</si>
  <si>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</si>
  <si>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</si>
  <si>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</si>
  <si>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</si>
  <si>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</si>
  <si>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</si>
  <si>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</si>
  <si>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</si>
  <si>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</si>
  <si>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</si>
  <si>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</si>
  <si>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</si>
  <si>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</si>
  <si>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</si>
  <si>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</si>
  <si>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</si>
  <si>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</si>
  <si>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</si>
  <si>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</si>
  <si>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</si>
  <si>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</si>
  <si>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</si>
  <si>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</si>
  <si>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</si>
  <si>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</si>
  <si>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</si>
  <si>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</si>
  <si>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</si>
  <si>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</si>
  <si>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</si>
  <si>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</si>
  <si>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</si>
  <si>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</si>
  <si>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</si>
  <si>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</si>
  <si>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</si>
  <si>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</si>
  <si>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</si>
  <si>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</si>
  <si>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</si>
  <si>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</si>
  <si>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</si>
  <si>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</si>
  <si>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</si>
  <si>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</si>
  <si>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</si>
  <si>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</si>
  <si>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</si>
  <si>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</si>
  <si>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</si>
  <si>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</si>
  <si>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</si>
  <si>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</si>
  <si>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</si>
  <si>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</si>
  <si>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</si>
  <si>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</si>
  <si>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</si>
  <si>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</si>
  <si>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</si>
  <si>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</si>
  <si>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</si>
  <si>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</si>
  <si>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</si>
  <si>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</si>
  <si>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</si>
  <si>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</si>
  <si>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</si>
  <si>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</si>
  <si>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</si>
  <si>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</si>
  <si>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</si>
  <si>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</si>
  <si>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</si>
  <si>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</si>
  <si>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</si>
  <si>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</si>
  <si>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</si>
  <si>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</si>
  <si>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</si>
  <si>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</si>
  <si>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</si>
  <si>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</si>
  <si>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</si>
  <si>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</si>
  <si>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</si>
  <si>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</si>
  <si>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</si>
  <si>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</si>
  <si>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</si>
  <si>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</si>
  <si>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</si>
  <si>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</si>
  <si>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</si>
  <si>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</si>
  <si>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</si>
  <si>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</si>
  <si>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</si>
  <si>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</si>
  <si>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</si>
  <si>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</si>
  <si>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</si>
  <si>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</si>
  <si>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</si>
  <si>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</si>
  <si>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</si>
  <si>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</si>
  <si>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</si>
  <si>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</si>
  <si>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</si>
  <si>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</si>
  <si>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</si>
  <si>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</si>
  <si>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</si>
  <si>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</si>
  <si>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</si>
  <si>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</si>
  <si>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</si>
  <si>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</si>
  <si>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</si>
  <si>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</si>
  <si>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</si>
  <si>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</si>
  <si>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</si>
  <si>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</si>
  <si>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</si>
  <si>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</si>
  <si>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</si>
  <si>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</si>
  <si>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</si>
  <si>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</si>
  <si>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</si>
  <si>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</si>
  <si>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</si>
  <si>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</si>
  <si>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</si>
  <si>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</si>
  <si>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</si>
  <si>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</si>
  <si>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</si>
  <si>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</si>
  <si>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</si>
  <si>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</si>
  <si>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</si>
  <si>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</si>
  <si>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</si>
  <si>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</si>
  <si>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</si>
  <si>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</si>
  <si>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</si>
  <si>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</si>
  <si>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</si>
  <si>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</si>
  <si>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</si>
  <si>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</si>
  <si>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</si>
  <si>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</si>
  <si>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</si>
  <si>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</si>
  <si>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</si>
  <si>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</si>
  <si>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</si>
  <si>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</si>
  <si>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</si>
  <si>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</si>
  <si>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</si>
  <si>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</si>
  <si>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</si>
  <si>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</si>
  <si>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</si>
  <si>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</si>
  <si>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</si>
  <si>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</si>
  <si>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</si>
  <si>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</si>
  <si>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</si>
  <si>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</si>
  <si>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</si>
  <si>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</si>
  <si>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</si>
  <si>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</si>
  <si>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</si>
  <si>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</si>
  <si>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</si>
  <si>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</si>
  <si>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</si>
  <si>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</si>
  <si>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</si>
  <si>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</si>
  <si>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</si>
  <si>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</si>
  <si>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</si>
  <si>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</si>
  <si>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</si>
  <si>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</si>
  <si>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</si>
  <si>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</si>
  <si>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</si>
  <si>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</si>
  <si>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</si>
  <si>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</si>
  <si>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</si>
  <si>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</si>
  <si>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</si>
  <si>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</si>
  <si>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</si>
  <si>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</si>
  <si>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</si>
  <si>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</si>
  <si>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</si>
  <si>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</si>
  <si>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</si>
  <si>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</si>
  <si>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</si>
  <si>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</si>
  <si>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</si>
  <si>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</si>
  <si>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</si>
  <si>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</si>
  <si>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</si>
  <si>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</si>
  <si>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</si>
  <si>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</si>
  <si>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</si>
  <si>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</si>
  <si>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</si>
  <si>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</si>
  <si>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</si>
  <si>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</si>
  <si>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</si>
  <si>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</si>
  <si>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</si>
  <si>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</si>
  <si>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</si>
  <si>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</si>
  <si>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</si>
  <si>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</si>
  <si>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</si>
  <si>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</si>
  <si>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</si>
  <si>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</si>
  <si>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</si>
  <si>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</si>
  <si>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</si>
  <si>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</si>
  <si>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</si>
  <si>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</si>
  <si>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</si>
  <si>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</si>
  <si>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</si>
  <si>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</si>
  <si>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</si>
  <si>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</si>
  <si>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</si>
  <si>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</si>
  <si>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</si>
  <si>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</si>
  <si>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</si>
  <si>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</si>
  <si>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</si>
  <si>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</si>
  <si>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</si>
  <si>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</si>
  <si>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</si>
  <si>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</si>
  <si>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</si>
  <si>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</si>
  <si>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</si>
  <si>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</si>
  <si>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</si>
  <si>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</si>
  <si>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</si>
  <si>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</si>
  <si>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</si>
  <si>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</si>
  <si>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</si>
  <si>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</si>
  <si>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</si>
  <si>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</si>
  <si>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</si>
  <si>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</si>
  <si>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</si>
  <si>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</si>
  <si>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</si>
  <si>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</si>
  <si>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</si>
  <si>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</si>
  <si>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</si>
  <si>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</si>
  <si>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</si>
  <si>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</si>
  <si>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</si>
  <si>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</si>
  <si>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</si>
  <si>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</si>
  <si>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</si>
  <si>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</si>
  <si>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</si>
  <si>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</si>
  <si>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</si>
  <si>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</si>
  <si>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</si>
  <si>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</si>
  <si>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</si>
  <si>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</si>
  <si>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</si>
  <si>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</si>
  <si>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</si>
  <si>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</si>
  <si>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</si>
  <si>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</si>
  <si>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</si>
  <si>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</si>
  <si>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</si>
  <si>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</si>
  <si>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</si>
  <si>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</si>
  <si>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</si>
  <si>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</si>
  <si>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</si>
  <si>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</si>
  <si>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</si>
  <si>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</si>
  <si>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</si>
  <si>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</si>
  <si>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</si>
  <si>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</si>
  <si>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</si>
  <si>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</si>
  <si>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</si>
  <si>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</si>
  <si>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</si>
  <si>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</si>
  <si>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</si>
  <si>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</si>
  <si>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</si>
  <si>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</si>
  <si>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</si>
  <si>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</si>
  <si>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</si>
  <si>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</si>
  <si>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</si>
  <si>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</si>
  <si>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</si>
  <si>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</si>
  <si>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</si>
  <si>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</si>
  <si>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</si>
  <si>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</si>
  <si>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</si>
  <si>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</si>
  <si>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</si>
  <si>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</si>
  <si>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</si>
  <si>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</si>
  <si>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</si>
  <si>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</si>
  <si>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</si>
  <si>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</si>
  <si>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</si>
  <si>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</si>
  <si>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</si>
  <si>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</si>
  <si>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</si>
  <si>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</si>
  <si>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</si>
  <si>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</si>
  <si>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</si>
  <si>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</si>
  <si>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</si>
  <si>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</si>
  <si>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</si>
  <si>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</si>
  <si>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</si>
  <si>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</si>
  <si>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</si>
  <si>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</si>
  <si>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</si>
  <si>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</si>
  <si>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</si>
  <si>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</si>
  <si>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</si>
  <si>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</si>
  <si>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</si>
  <si>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</si>
  <si>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</si>
  <si>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</si>
  <si>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</si>
  <si>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</si>
  <si>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</si>
  <si>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</si>
  <si>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</si>
  <si>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</si>
  <si>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</si>
  <si>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</si>
  <si>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</si>
  <si>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</si>
  <si>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</si>
  <si>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</si>
  <si>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</si>
  <si>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</si>
  <si>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</si>
  <si>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</si>
  <si>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</si>
  <si>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</si>
  <si>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</si>
  <si>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</si>
  <si>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</si>
  <si>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</si>
  <si>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</si>
  <si>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</si>
  <si>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</si>
  <si>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</si>
  <si>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</si>
  <si>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</si>
  <si>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</si>
  <si>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</si>
  <si>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</si>
  <si>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</si>
  <si>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</si>
  <si>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</si>
  <si>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</si>
  <si>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</si>
  <si>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</si>
  <si>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</si>
  <si>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</si>
  <si>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</si>
  <si>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</si>
  <si>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</si>
  <si>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</si>
  <si>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</si>
  <si>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</si>
  <si>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</si>
  <si>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</si>
  <si>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</si>
  <si>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</si>
  <si>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</si>
  <si>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</si>
  <si>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</si>
  <si>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</si>
  <si>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</si>
  <si>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</si>
  <si>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</si>
  <si>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</si>
  <si>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</si>
  <si>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</si>
  <si>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</si>
  <si>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</si>
  <si>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</si>
  <si>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</si>
  <si>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</si>
  <si>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</si>
  <si>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</si>
  <si>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</si>
  <si>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</si>
  <si>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</si>
  <si>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</si>
  <si>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</si>
  <si>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</si>
  <si>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</si>
  <si>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</si>
  <si>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</si>
  <si>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</si>
  <si>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</si>
  <si>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</si>
  <si>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</si>
  <si>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</si>
  <si>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</si>
  <si>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</si>
  <si>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</si>
  <si>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</si>
  <si>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</si>
  <si>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</si>
  <si>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</si>
  <si>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</si>
  <si>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</si>
  <si>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</si>
  <si>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</si>
  <si>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</si>
  <si>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</si>
  <si>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</si>
  <si>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</si>
  <si>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</si>
  <si>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</si>
  <si>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</si>
  <si>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</si>
  <si>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</si>
  <si>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</si>
  <si>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</si>
  <si>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</si>
  <si>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</si>
  <si>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</si>
  <si>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</si>
  <si>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</si>
  <si>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</si>
  <si>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</si>
  <si>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</si>
  <si>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</si>
  <si>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</si>
  <si>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</si>
  <si>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</si>
  <si>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</si>
  <si>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</si>
  <si>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</si>
  <si>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</si>
  <si>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</si>
  <si>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</si>
  <si>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</si>
  <si>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</si>
  <si>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</si>
  <si>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</si>
  <si>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</si>
  <si>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</si>
  <si>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</si>
  <si>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</si>
  <si>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</si>
  <si>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</si>
  <si>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</si>
  <si>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</si>
  <si>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</si>
  <si>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</si>
  <si>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</si>
  <si>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</si>
  <si>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</si>
  <si>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</si>
  <si>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</si>
  <si>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</si>
  <si>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</si>
  <si>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</si>
  <si>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</si>
  <si>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</si>
  <si>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</si>
  <si>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</si>
  <si>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</si>
  <si>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</si>
  <si>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</si>
  <si>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</si>
  <si>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</si>
  <si>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</si>
  <si>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</si>
  <si>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</si>
  <si>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</si>
  <si>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</si>
  <si>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</si>
  <si>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</si>
  <si>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</si>
  <si>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</si>
  <si>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</si>
  <si>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</si>
  <si>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</si>
  <si>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</si>
  <si>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</si>
  <si>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</si>
  <si>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</si>
  <si>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</si>
  <si>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</si>
  <si>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</si>
  <si>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</si>
  <si>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</si>
  <si>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</si>
  <si>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</si>
  <si>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</si>
  <si>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</si>
  <si>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</si>
  <si>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</si>
  <si>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</si>
  <si>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</si>
  <si>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</si>
  <si>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</si>
  <si>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</si>
  <si>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</si>
  <si>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</si>
  <si>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</si>
  <si>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</si>
  <si>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</si>
  <si>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</si>
  <si>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</si>
  <si>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</si>
  <si>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</si>
  <si>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</si>
  <si>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</si>
  <si>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</si>
  <si>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</si>
  <si>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</si>
  <si>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</si>
  <si>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</si>
  <si>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</si>
  <si>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</si>
  <si>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</si>
  <si>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</si>
  <si>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</si>
  <si>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</si>
  <si>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</si>
  <si>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</si>
  <si>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</si>
  <si>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</si>
  <si>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</si>
  <si>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</si>
  <si>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</si>
  <si>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</si>
  <si>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</si>
  <si>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</si>
  <si>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</si>
  <si>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</si>
  <si>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</si>
  <si>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</si>
  <si>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</si>
  <si>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</si>
  <si>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</si>
  <si>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</si>
  <si>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</si>
  <si>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</si>
  <si>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</si>
  <si>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</si>
  <si>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</si>
  <si>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</si>
  <si>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</si>
  <si>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</si>
  <si>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</si>
  <si>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</si>
  <si>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</si>
  <si>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</si>
  <si>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</si>
  <si>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</si>
  <si>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</si>
  <si>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</si>
  <si>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</si>
  <si>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</si>
  <si>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</si>
  <si>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</si>
  <si>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</si>
  <si>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</si>
  <si>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</si>
  <si>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</si>
  <si>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</si>
  <si>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</si>
  <si>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</si>
  <si>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</si>
  <si>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</si>
  <si>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</si>
  <si>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</si>
  <si>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</si>
  <si>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</si>
  <si>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</si>
  <si>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</si>
  <si>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</si>
  <si>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</si>
  <si>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</si>
  <si>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</si>
  <si>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</si>
  <si>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</si>
  <si>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</si>
  <si>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</si>
  <si>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</si>
  <si>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</si>
  <si>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</si>
  <si>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</si>
  <si>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</si>
  <si>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</si>
  <si>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</si>
  <si>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</si>
  <si>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</si>
  <si>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</si>
  <si>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</si>
  <si>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</si>
  <si>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</si>
  <si>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</si>
  <si>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</si>
  <si>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</si>
  <si>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</si>
  <si>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</si>
  <si>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</si>
  <si>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</si>
  <si>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</si>
  <si>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</si>
  <si>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</si>
  <si>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</si>
  <si>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</si>
  <si>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</si>
  <si>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</si>
  <si>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</si>
  <si>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</si>
  <si>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</si>
  <si>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</si>
  <si>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</si>
  <si>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</si>
  <si>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</si>
  <si>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</si>
  <si>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</si>
  <si>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</si>
  <si>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</si>
  <si>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</si>
  <si>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</si>
  <si>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</si>
  <si>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</si>
  <si>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</si>
  <si>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</si>
  <si>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</si>
  <si>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</si>
  <si>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</si>
  <si>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</si>
  <si>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</si>
  <si>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</si>
  <si>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</si>
  <si>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</si>
  <si>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</si>
  <si>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</si>
  <si>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</si>
  <si>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</si>
  <si>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</si>
  <si>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</si>
  <si>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</si>
  <si>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</si>
  <si>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</si>
  <si>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</si>
  <si>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</si>
  <si>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</si>
  <si>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</si>
  <si>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</si>
  <si>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</si>
  <si>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</si>
  <si>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</si>
  <si>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</si>
  <si>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</si>
  <si>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</si>
  <si>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</si>
  <si>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</si>
  <si>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</si>
  <si>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</si>
  <si>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</si>
  <si>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</si>
  <si>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</si>
  <si>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</si>
  <si>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</si>
  <si>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</si>
  <si>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</si>
  <si>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</si>
  <si>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</si>
  <si>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</si>
  <si>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</si>
  <si>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</si>
  <si>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</si>
  <si>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</si>
  <si>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</si>
  <si>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</si>
  <si>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</si>
  <si>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</si>
  <si>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</si>
  <si>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</si>
  <si>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</si>
  <si>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</si>
  <si>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</si>
  <si>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</si>
  <si>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</si>
  <si>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</si>
  <si>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</si>
  <si>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</si>
  <si>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</si>
  <si>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</si>
  <si>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</si>
  <si>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</si>
  <si>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</si>
  <si>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</si>
  <si>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</si>
  <si>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</si>
  <si>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</si>
  <si>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</si>
  <si>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</si>
  <si>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</si>
  <si>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</si>
  <si>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</si>
  <si>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</si>
  <si>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</si>
  <si>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</si>
  <si>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</si>
  <si>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</si>
  <si>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</si>
  <si>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</si>
  <si>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</si>
  <si>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</si>
  <si>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</si>
  <si>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</si>
  <si>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</si>
  <si>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</si>
  <si>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</si>
  <si>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</si>
  <si>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</si>
  <si>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</si>
  <si>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</si>
  <si>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</si>
  <si>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</si>
  <si>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</si>
  <si>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</si>
  <si>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</si>
  <si>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</si>
  <si>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</si>
  <si>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</si>
  <si>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</si>
  <si>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</si>
  <si>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</si>
  <si>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</si>
  <si>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</si>
  <si>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</si>
  <si>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</si>
  <si>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</si>
  <si>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</si>
  <si>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</si>
  <si>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</si>
  <si>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</si>
  <si>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</si>
  <si>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</si>
  <si>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</si>
  <si>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</si>
  <si>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</si>
  <si>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</si>
  <si>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</si>
  <si>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</si>
  <si>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</si>
  <si>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</si>
  <si>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</si>
  <si>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</si>
  <si>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</si>
  <si>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</si>
  <si>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</si>
  <si>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</si>
  <si>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</si>
  <si>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</si>
  <si>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</si>
  <si>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</si>
  <si>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</si>
  <si>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</si>
  <si>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</si>
  <si>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</si>
  <si>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</si>
  <si>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</si>
  <si>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</si>
  <si>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</si>
  <si>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</si>
  <si>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</si>
  <si>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</si>
  <si>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</si>
  <si>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</si>
  <si>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</si>
  <si>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</si>
  <si>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</si>
  <si>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</si>
  <si>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</si>
  <si>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</si>
  <si>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</si>
  <si>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</si>
  <si>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</si>
  <si>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</si>
  <si>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</si>
  <si>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</si>
  <si>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</si>
  <si>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</si>
  <si>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</si>
  <si>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</si>
  <si>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</si>
  <si>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</si>
  <si>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</si>
  <si>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</si>
  <si>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</si>
  <si>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</si>
  <si>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</si>
  <si>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</si>
  <si>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</si>
  <si>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</si>
  <si>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</si>
  <si>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</si>
  <si>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</si>
  <si>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</si>
  <si>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</si>
  <si>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</si>
  <si>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</si>
  <si>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</si>
  <si>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</si>
  <si>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</si>
  <si>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</si>
  <si>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</si>
  <si>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</si>
  <si>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</si>
  <si>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</si>
  <si>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</si>
  <si>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</si>
  <si>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</si>
  <si>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</si>
  <si>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</si>
  <si>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</si>
  <si>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</si>
  <si>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</si>
  <si>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</si>
  <si>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</si>
  <si>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</si>
  <si>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</si>
  <si>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</si>
  <si>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</si>
  <si>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</si>
  <si>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</si>
  <si>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</si>
  <si>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</si>
  <si>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</si>
  <si>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</si>
  <si>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</si>
  <si>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</si>
  <si>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</si>
  <si>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</si>
  <si>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</si>
  <si>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</si>
  <si>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</si>
  <si>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</si>
  <si>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</si>
  <si>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</si>
  <si>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</si>
  <si>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</si>
  <si>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</si>
  <si>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</si>
  <si>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</si>
  <si>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</si>
  <si>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</si>
  <si>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</si>
  <si>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</si>
  <si>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</si>
  <si>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</si>
  <si>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</si>
  <si>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</si>
  <si>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</si>
  <si>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</si>
  <si>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</si>
  <si>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</si>
  <si>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</si>
  <si>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</si>
  <si>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</si>
  <si>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</si>
  <si>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</si>
  <si>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</si>
  <si>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</si>
  <si>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</si>
  <si>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</si>
  <si>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</si>
  <si>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</si>
  <si>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</si>
  <si>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</si>
  <si>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</si>
  <si>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</si>
  <si>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</si>
  <si>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</si>
  <si>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</si>
  <si>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</si>
  <si>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</si>
  <si>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</si>
  <si>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</si>
  <si>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</si>
  <si>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</si>
  <si>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</si>
  <si>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</si>
  <si>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</si>
  <si>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</si>
  <si>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</si>
  <si>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</si>
  <si>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</si>
  <si>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</si>
  <si>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</si>
  <si>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</si>
  <si>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</si>
  <si>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</si>
  <si>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</si>
  <si>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</si>
  <si>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</si>
  <si>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</si>
  <si>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</si>
  <si>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</si>
  <si>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</si>
  <si>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</si>
  <si>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</si>
  <si>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</si>
  <si>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</si>
  <si>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</si>
  <si>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</si>
  <si>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</si>
  <si>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</si>
  <si>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</si>
  <si>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</si>
  <si>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</si>
  <si>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</si>
  <si>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</si>
  <si>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</si>
  <si>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</si>
  <si>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</si>
  <si>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</si>
  <si>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</si>
  <si>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</si>
  <si>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</si>
  <si>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</si>
  <si>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</si>
  <si>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</si>
  <si>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</si>
  <si>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</si>
  <si>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</si>
  <si>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</si>
  <si>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</si>
  <si>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</si>
  <si>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</si>
  <si>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</si>
  <si>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</si>
  <si>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</si>
  <si>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</si>
  <si>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</si>
  <si>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</si>
  <si>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</si>
  <si>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</si>
  <si>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</si>
  <si>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</si>
  <si>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</si>
  <si>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</si>
  <si>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</si>
  <si>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</si>
  <si>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</si>
  <si>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</si>
  <si>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</si>
  <si>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</si>
  <si>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</si>
  <si>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</si>
  <si>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</si>
  <si>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</si>
  <si>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</si>
  <si>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</si>
  <si>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</si>
  <si>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</si>
  <si>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</si>
  <si>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</si>
  <si>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</si>
  <si>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</si>
  <si>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</si>
  <si>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</si>
  <si>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</si>
  <si>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</si>
  <si>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</si>
  <si>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</si>
  <si>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</si>
  <si>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</si>
  <si>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</si>
  <si>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</si>
  <si>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</si>
  <si>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</si>
  <si>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</si>
  <si>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</si>
  <si>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</si>
  <si>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</si>
  <si>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</si>
  <si>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</si>
  <si>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</si>
  <si>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</si>
  <si>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</si>
  <si>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</si>
  <si>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</si>
  <si>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</si>
  <si>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</si>
  <si>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</si>
  <si>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</si>
  <si>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</si>
  <si>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</si>
  <si>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</si>
  <si>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</si>
  <si>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</si>
  <si>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</si>
  <si>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</si>
  <si>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</si>
  <si>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</si>
  <si>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</si>
  <si>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</si>
  <si>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</si>
  <si>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</si>
  <si>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</si>
  <si>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</si>
  <si>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</si>
  <si>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</si>
  <si>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</si>
  <si>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</si>
  <si>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</si>
  <si>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</si>
  <si>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</si>
  <si>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</si>
  <si>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</si>
  <si>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</si>
  <si>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</si>
  <si>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</si>
  <si>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</si>
  <si>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</si>
  <si>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</si>
  <si>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</si>
  <si>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</si>
  <si>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</si>
  <si>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</si>
  <si>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</si>
  <si>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</si>
  <si>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</si>
  <si>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</si>
  <si>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</si>
  <si>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</si>
  <si>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</si>
  <si>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</si>
  <si>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</si>
  <si>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</si>
  <si>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</si>
  <si>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</si>
  <si>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</si>
  <si>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</si>
  <si>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</si>
  <si>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</si>
  <si>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</si>
  <si>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</si>
  <si>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</si>
  <si>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</si>
  <si>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</si>
  <si>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</si>
  <si>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</si>
  <si>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</si>
  <si>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</si>
  <si>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</si>
  <si>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</si>
  <si>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</si>
  <si>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</si>
  <si>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</si>
  <si>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</si>
  <si>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</si>
  <si>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</si>
  <si>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</si>
  <si>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</si>
  <si>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</si>
  <si>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</si>
  <si>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</si>
  <si>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</si>
  <si>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</si>
  <si>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</si>
  <si>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</si>
  <si>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</si>
  <si>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</si>
  <si>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</si>
  <si>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</si>
  <si>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</si>
  <si>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</si>
  <si>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</si>
  <si>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</si>
  <si>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</si>
  <si>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</si>
  <si>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</si>
  <si>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</si>
  <si>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</si>
  <si>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</si>
  <si>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</si>
  <si>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</si>
  <si>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</si>
  <si>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</si>
  <si>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</si>
  <si>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</si>
  <si>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</si>
  <si>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</si>
  <si>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</si>
  <si>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</si>
  <si>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</si>
  <si>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</si>
  <si>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</si>
  <si>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</si>
  <si>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</si>
  <si>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</si>
  <si>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</si>
  <si>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</si>
  <si>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</si>
  <si>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</si>
  <si>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</si>
  <si>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</si>
  <si>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</si>
  <si>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</si>
  <si>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</si>
  <si>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</si>
  <si>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</si>
  <si>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</si>
  <si>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</si>
  <si>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</si>
  <si>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</si>
  <si>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</si>
  <si>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</si>
  <si>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</si>
  <si>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</si>
  <si>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</si>
  <si>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</si>
  <si>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</si>
  <si>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</si>
  <si>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</si>
  <si>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</si>
  <si>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</si>
  <si>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</si>
  <si>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</si>
  <si>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</si>
  <si>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</si>
  <si>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</si>
  <si>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</si>
  <si>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</si>
  <si>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</si>
  <si>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</si>
  <si>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</si>
  <si>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</si>
  <si>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</si>
  <si>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</si>
  <si>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</si>
  <si>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</si>
  <si>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</si>
  <si>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</si>
  <si>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</si>
  <si>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</si>
  <si>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</si>
  <si>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</si>
  <si>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</si>
  <si>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</si>
  <si>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</si>
  <si>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</si>
  <si>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</si>
  <si>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</si>
  <si>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</si>
  <si>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</si>
  <si>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</si>
  <si>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</si>
  <si>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</si>
  <si>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</si>
  <si>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</si>
  <si>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</si>
  <si>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</si>
  <si>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</si>
  <si>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</si>
  <si>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</si>
  <si>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</si>
  <si>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</si>
  <si>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</si>
  <si>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</si>
  <si>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</si>
  <si>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</si>
  <si>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</si>
  <si>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</si>
  <si>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</si>
  <si>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</si>
  <si>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</si>
  <si>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</si>
  <si>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</si>
  <si>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</si>
  <si>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</si>
  <si>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</si>
  <si>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</si>
  <si>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</si>
  <si>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</si>
  <si>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</si>
  <si>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</si>
  <si>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</si>
  <si>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</si>
  <si>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</si>
  <si>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</si>
  <si>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</si>
  <si>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</si>
  <si>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</si>
  <si>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</si>
  <si>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</si>
  <si>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</si>
  <si>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</si>
  <si>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</si>
  <si>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</si>
  <si>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</si>
  <si>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</si>
  <si>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</si>
  <si>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</si>
  <si>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</si>
  <si>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</si>
  <si>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</si>
  <si>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</si>
  <si>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</si>
  <si>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</si>
  <si>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</si>
  <si>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</si>
  <si>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</si>
  <si>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</si>
  <si>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</si>
  <si>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</si>
  <si>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</si>
  <si>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</si>
  <si>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</si>
  <si>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</si>
  <si>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</si>
  <si>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</si>
  <si>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</si>
  <si>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</si>
  <si>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</si>
  <si>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</si>
  <si>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</si>
  <si>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</si>
  <si>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</si>
  <si>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</si>
  <si>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</si>
  <si>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</si>
  <si>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</si>
  <si>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</si>
  <si>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</si>
  <si>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</si>
  <si>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</si>
  <si>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</si>
  <si>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</si>
  <si>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</si>
  <si>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</si>
  <si>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</si>
  <si>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</si>
  <si>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</si>
  <si>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</si>
  <si>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</si>
  <si>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</si>
  <si>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</si>
  <si>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</si>
  <si>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</si>
  <si>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</si>
  <si>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</si>
  <si>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</si>
  <si>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</si>
  <si>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</si>
  <si>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</si>
  <si>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</si>
  <si>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</si>
  <si>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</si>
  <si>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</si>
  <si>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</si>
  <si>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</si>
  <si>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</si>
  <si>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</si>
  <si>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</si>
  <si>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</si>
  <si>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</si>
  <si>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</si>
  <si>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</si>
  <si>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</si>
  <si>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</si>
  <si>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</si>
  <si>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</si>
  <si>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</si>
  <si>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</si>
  <si>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</si>
  <si>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</si>
  <si>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</si>
  <si>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</si>
  <si>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</si>
  <si>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</si>
  <si>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</si>
  <si>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</si>
  <si>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</si>
  <si>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</si>
  <si>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</si>
  <si>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</si>
  <si>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</si>
  <si>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</si>
  <si>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</si>
  <si>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</si>
  <si>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</si>
  <si>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</si>
  <si>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</si>
  <si>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</si>
  <si>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</si>
  <si>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</si>
  <si>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</si>
  <si>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</si>
  <si>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</si>
  <si>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</si>
  <si>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</si>
  <si>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</si>
  <si>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</si>
  <si>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</si>
  <si>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</si>
  <si>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</si>
  <si>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</si>
  <si>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</si>
  <si>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</si>
  <si>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</si>
  <si>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</si>
  <si>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</si>
  <si>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</si>
  <si>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</si>
  <si>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</si>
  <si>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</si>
  <si>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</si>
  <si>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</si>
  <si>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</si>
  <si>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</si>
  <si>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</si>
  <si>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</si>
  <si>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</si>
  <si>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</si>
  <si>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</si>
  <si>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</si>
  <si>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</si>
  <si>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</si>
  <si>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</si>
  <si>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</si>
  <si>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</si>
  <si>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</si>
  <si>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</si>
  <si>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</si>
  <si>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</si>
  <si>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</si>
  <si>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</si>
  <si>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</si>
  <si>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</si>
  <si>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</si>
  <si>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</si>
  <si>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</si>
  <si>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</si>
  <si>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</si>
  <si>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</si>
  <si>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</si>
  <si>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</si>
  <si>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</si>
  <si>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</si>
  <si>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</si>
  <si>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</si>
  <si>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</si>
  <si>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</si>
  <si>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</si>
  <si>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</si>
  <si>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</si>
  <si>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</si>
  <si>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</si>
  <si>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</si>
  <si>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</si>
  <si>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</si>
  <si>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</si>
  <si>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</si>
  <si>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</si>
  <si>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</si>
  <si>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</si>
  <si>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</si>
  <si>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</si>
  <si>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</si>
  <si>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</si>
  <si>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</si>
  <si>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</si>
  <si>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</si>
  <si>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</si>
  <si>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</si>
  <si>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</si>
  <si>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</si>
  <si>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</si>
  <si>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</si>
  <si>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</si>
  <si>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</si>
  <si>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</si>
  <si>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</si>
  <si>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</si>
  <si>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</si>
  <si>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</si>
  <si>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</si>
  <si>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</si>
  <si>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</si>
  <si>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</si>
  <si>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</si>
  <si>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</si>
  <si>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</si>
  <si>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</si>
  <si>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</si>
  <si>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</si>
  <si>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</si>
  <si>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</si>
  <si>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</si>
  <si>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</si>
  <si>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</si>
  <si>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</si>
  <si>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</si>
  <si>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</si>
  <si>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</si>
  <si>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</si>
  <si>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</si>
  <si>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</si>
  <si>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</si>
  <si>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</si>
  <si>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</si>
  <si>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</si>
  <si>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</si>
  <si>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</si>
  <si>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</si>
  <si>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</si>
  <si>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</si>
  <si>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</si>
  <si>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</si>
  <si>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</si>
  <si>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</si>
  <si>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</si>
  <si>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</si>
  <si>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</si>
  <si>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</si>
  <si>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</si>
  <si>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</si>
  <si>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</si>
  <si>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</si>
  <si>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</si>
  <si>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</si>
  <si>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</si>
  <si>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</si>
  <si>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</si>
  <si>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</si>
  <si>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</si>
  <si>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</si>
  <si>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</si>
  <si>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</si>
  <si>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</si>
  <si>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</si>
  <si>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</si>
  <si>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</si>
  <si>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</si>
  <si>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</si>
  <si>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</si>
  <si>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</si>
  <si>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</si>
  <si>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</si>
  <si>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</si>
  <si>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</si>
  <si>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</si>
  <si>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</si>
  <si>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</si>
  <si>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</si>
  <si>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</si>
  <si>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</si>
  <si>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</si>
  <si>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</si>
  <si>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</si>
  <si>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</si>
  <si>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</si>
  <si>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</si>
  <si>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</si>
  <si>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</si>
  <si>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</si>
  <si>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</si>
  <si>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</si>
  <si>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</si>
  <si>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</si>
  <si>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</si>
  <si>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</si>
  <si>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</si>
  <si>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</si>
  <si>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</si>
  <si>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</si>
  <si>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</si>
  <si>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</si>
  <si>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</si>
  <si>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</si>
  <si>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</si>
  <si>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</si>
  <si>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</si>
  <si>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</si>
  <si>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</si>
  <si>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</si>
  <si>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</si>
  <si>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</si>
  <si>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</si>
  <si>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</si>
  <si>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</si>
  <si>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</si>
  <si>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</si>
  <si>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</si>
  <si>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</si>
  <si>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</si>
  <si>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</si>
  <si>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</si>
  <si>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</si>
  <si>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</si>
  <si>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</si>
  <si>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</si>
  <si>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</si>
  <si>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</si>
  <si>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</si>
  <si>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</si>
  <si>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</si>
  <si>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</si>
  <si>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</si>
  <si>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</si>
  <si>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</si>
  <si>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</si>
  <si>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</si>
  <si>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</si>
  <si>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</si>
  <si>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</si>
  <si>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</si>
  <si>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</si>
  <si>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</si>
  <si>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</si>
  <si>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</si>
  <si>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</si>
  <si>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</si>
  <si>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</si>
  <si>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</si>
  <si>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</si>
  <si>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</si>
  <si>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</si>
  <si>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</si>
  <si>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</si>
  <si>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</si>
  <si>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</si>
  <si>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</si>
  <si>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</si>
  <si>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</si>
  <si>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</si>
  <si>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</si>
  <si>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</si>
  <si>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</si>
  <si>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</si>
  <si>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</si>
  <si>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</si>
  <si>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</si>
  <si>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</si>
  <si>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</si>
  <si>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</si>
  <si>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</si>
  <si>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</si>
  <si>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</si>
  <si>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</si>
  <si>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</si>
  <si>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</si>
  <si>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</si>
  <si>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</si>
  <si>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</si>
  <si>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</si>
  <si>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</si>
  <si>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</si>
  <si>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</si>
  <si>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</si>
  <si>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</si>
  <si>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</si>
  <si>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</si>
  <si>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</si>
  <si>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</si>
  <si>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</si>
  <si>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</si>
  <si>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</si>
  <si>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</si>
  <si>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</si>
  <si>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</si>
  <si>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</si>
  <si>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</si>
  <si>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</si>
  <si>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</si>
  <si>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</si>
  <si>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</si>
  <si>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</si>
  <si>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</si>
  <si>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</si>
  <si>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</si>
  <si>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</si>
  <si>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</si>
  <si>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</si>
  <si>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</si>
  <si>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</si>
  <si>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</si>
  <si>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</si>
  <si>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</si>
  <si>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</si>
  <si>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</si>
  <si>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</si>
  <si>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</si>
  <si>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</si>
  <si>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</si>
  <si>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</si>
  <si>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</si>
  <si>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</si>
  <si>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</si>
  <si>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</si>
  <si>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</si>
  <si>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</si>
  <si>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</si>
  <si>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</si>
  <si>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</si>
  <si>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</si>
  <si>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</si>
  <si>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</si>
  <si>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</si>
  <si>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</si>
  <si>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</si>
  <si>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</si>
  <si>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</si>
  <si>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</si>
  <si>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</si>
  <si>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</si>
  <si>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</si>
  <si>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</si>
  <si>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</si>
  <si>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</si>
  <si>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</si>
  <si>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</si>
  <si>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</si>
  <si>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</si>
  <si>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</si>
  <si>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</si>
  <si>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</si>
  <si>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</si>
  <si>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</si>
  <si>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</si>
  <si>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</si>
  <si>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</si>
  <si>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</si>
  <si>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</si>
  <si>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</si>
  <si>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</si>
  <si>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</si>
  <si>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</si>
  <si>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</si>
  <si>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</si>
  <si>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</si>
  <si>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</si>
  <si>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</si>
  <si>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</si>
  <si>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</si>
  <si>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</si>
  <si>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</si>
  <si>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</si>
  <si>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</si>
  <si>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</si>
  <si>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</si>
  <si>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</si>
  <si>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</si>
  <si>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</si>
  <si>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</si>
  <si>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</si>
  <si>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</si>
  <si>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</si>
  <si>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</si>
  <si>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</si>
  <si>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</si>
  <si>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</si>
  <si>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</si>
  <si>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</si>
  <si>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</si>
  <si>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</si>
  <si>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</si>
  <si>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</si>
  <si>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</si>
  <si>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</si>
  <si>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</si>
  <si>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</si>
  <si>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</si>
  <si>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</si>
  <si>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</si>
  <si>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</si>
  <si>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</si>
  <si>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</si>
  <si>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</si>
  <si>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</si>
  <si>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</si>
  <si>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</si>
  <si>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</si>
  <si>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</si>
  <si>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</si>
  <si>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</si>
  <si>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</si>
  <si>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</si>
  <si>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</si>
  <si>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</si>
  <si>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</si>
  <si>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</si>
  <si>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</si>
  <si>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</si>
  <si>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</si>
  <si>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</si>
  <si>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</si>
  <si>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</si>
  <si>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</si>
  <si>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</si>
  <si>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</si>
  <si>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</si>
  <si>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</si>
  <si>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</si>
  <si>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</si>
  <si>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</si>
  <si>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</si>
  <si>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</si>
  <si>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</si>
  <si>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</si>
  <si>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</si>
  <si>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</si>
  <si>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</si>
  <si>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</si>
  <si>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</si>
  <si>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</si>
  <si>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</si>
  <si>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</si>
  <si>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</si>
  <si>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</si>
  <si>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</si>
  <si>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</si>
  <si>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</si>
  <si>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</si>
  <si>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</si>
  <si>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</si>
  <si>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</si>
  <si>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</si>
  <si>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</si>
  <si>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</si>
  <si>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</si>
  <si>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</si>
  <si>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</si>
  <si>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</si>
  <si>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</si>
  <si>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</si>
  <si>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</si>
  <si>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</si>
  <si>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</si>
  <si>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</si>
  <si>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</si>
  <si>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</si>
  <si>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</si>
  <si>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</si>
  <si>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</si>
  <si>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</si>
  <si>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</si>
  <si>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</si>
  <si>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</si>
  <si>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</si>
  <si>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</si>
  <si>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</si>
  <si>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</si>
  <si>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</si>
  <si>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</si>
  <si>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</si>
  <si>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</si>
  <si>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</si>
  <si>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</si>
  <si>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</si>
  <si>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</si>
  <si>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</si>
  <si>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</si>
  <si>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</si>
  <si>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</si>
  <si>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</si>
  <si>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</si>
  <si>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</si>
  <si>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</si>
  <si>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</si>
  <si>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</si>
  <si>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</si>
  <si>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</si>
  <si>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</si>
  <si>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</si>
  <si>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</si>
  <si>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</si>
  <si>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</si>
  <si>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</si>
  <si>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</si>
  <si>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</si>
  <si>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</si>
  <si>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</si>
  <si>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</si>
  <si>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</si>
  <si>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</si>
  <si>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</si>
  <si>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</si>
  <si>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</si>
  <si>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</si>
  <si>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</si>
  <si>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</si>
  <si>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</si>
  <si>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</si>
  <si>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</si>
  <si>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</si>
  <si>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</si>
  <si>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</si>
  <si>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</si>
  <si>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</si>
  <si>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</si>
  <si>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</si>
  <si>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</si>
  <si>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</si>
  <si>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</si>
  <si>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</si>
  <si>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</si>
  <si>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</si>
  <si>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</si>
  <si>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</si>
  <si>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</si>
  <si>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</si>
  <si>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</si>
  <si>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</si>
  <si>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</si>
  <si>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</si>
  <si>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</si>
  <si>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</si>
  <si>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</si>
  <si>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</si>
  <si>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</si>
  <si>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</si>
  <si>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</si>
  <si>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</si>
  <si>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</si>
  <si>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</si>
  <si>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</si>
  <si>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</si>
  <si>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</si>
  <si>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</si>
  <si>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</si>
  <si>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</si>
  <si>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</si>
  <si>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</si>
  <si>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</si>
  <si>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</si>
  <si>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</si>
  <si>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</si>
  <si>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</si>
  <si>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</si>
  <si>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</si>
  <si>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</si>
  <si>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</si>
  <si>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</si>
  <si>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</si>
  <si>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</si>
  <si>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</si>
  <si>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</si>
  <si>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</si>
  <si>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</si>
  <si>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</si>
  <si>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</si>
  <si>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</si>
  <si>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</si>
  <si>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</si>
  <si>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</si>
  <si>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</si>
  <si>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</si>
  <si>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</si>
  <si>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</si>
  <si>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</si>
  <si>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</si>
  <si>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</si>
  <si>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</si>
  <si>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</si>
  <si>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</si>
  <si>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</si>
  <si>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</si>
  <si>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</si>
  <si>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</si>
  <si>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</si>
  <si>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</si>
  <si>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</si>
  <si>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</si>
  <si>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</si>
  <si>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</si>
  <si>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</si>
  <si>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</si>
  <si>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</si>
  <si>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</si>
  <si>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</si>
  <si>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</si>
  <si>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</si>
  <si>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</si>
  <si>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</si>
  <si>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</si>
  <si>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</si>
  <si>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</si>
  <si>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</si>
  <si>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</si>
  <si>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</si>
  <si>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</si>
  <si>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</si>
  <si>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</si>
  <si>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</si>
  <si>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</si>
  <si>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</si>
  <si>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</si>
  <si>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</si>
  <si>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</si>
  <si>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</si>
  <si>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</si>
  <si>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</si>
  <si>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</si>
  <si>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</si>
  <si>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</si>
  <si>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</si>
  <si>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</si>
  <si>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</si>
  <si>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</si>
  <si>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</si>
  <si>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</si>
  <si>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</si>
  <si>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</si>
  <si>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</si>
  <si>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</si>
  <si>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</si>
  <si>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</si>
  <si>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</si>
  <si>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</si>
  <si>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</si>
  <si>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</si>
  <si>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</si>
  <si>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</si>
  <si>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</si>
  <si>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</si>
  <si>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</si>
  <si>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</si>
  <si>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</si>
  <si>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</si>
  <si>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</si>
  <si>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</si>
  <si>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</si>
  <si>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</si>
  <si>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</si>
  <si>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</si>
  <si>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</si>
  <si>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</si>
  <si>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</si>
  <si>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</si>
  <si>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</si>
  <si>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</si>
  <si>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</si>
  <si>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</si>
  <si>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</si>
  <si>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</si>
  <si>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</si>
  <si>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</si>
  <si>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</si>
  <si>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</si>
  <si>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</si>
  <si>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</si>
  <si>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</si>
  <si>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</si>
  <si>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</si>
  <si>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</si>
  <si>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</si>
  <si>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</si>
  <si>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</si>
  <si>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</si>
  <si>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</si>
  <si>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</si>
  <si>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</si>
  <si>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</si>
  <si>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</si>
  <si>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</si>
  <si>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</si>
  <si>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</si>
  <si>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</si>
  <si>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</si>
  <si>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</si>
  <si>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</si>
  <si>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</si>
  <si>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</si>
  <si>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</si>
  <si>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</si>
  <si>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</si>
  <si>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</si>
  <si>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</si>
  <si>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</si>
  <si>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</si>
  <si>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</si>
  <si>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</si>
  <si>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</si>
  <si>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</si>
  <si>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</si>
  <si>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</si>
  <si>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</si>
  <si>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</si>
  <si>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</si>
  <si>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</si>
  <si>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</si>
  <si>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</si>
  <si>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</si>
  <si>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</si>
  <si>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</si>
  <si>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</si>
  <si>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</si>
  <si>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</si>
  <si>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</si>
  <si>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</si>
  <si>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</si>
  <si>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</si>
  <si>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</si>
  <si>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</si>
  <si>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</si>
  <si>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</si>
  <si>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</si>
  <si>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</si>
  <si>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</si>
  <si>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</si>
  <si>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</si>
  <si>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</si>
  <si>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</si>
  <si>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</si>
  <si>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</si>
  <si>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</si>
  <si>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</si>
  <si>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</si>
  <si>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</si>
  <si>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</si>
  <si>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</si>
  <si>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</si>
  <si>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</si>
  <si>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</si>
  <si>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</si>
  <si>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</si>
  <si>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</si>
  <si>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</si>
  <si>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</si>
  <si>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</si>
  <si>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</si>
  <si>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</si>
  <si>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</si>
  <si>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</si>
  <si>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</si>
  <si>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</si>
  <si>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</si>
  <si>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</si>
  <si>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</si>
  <si>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</si>
  <si>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</si>
  <si>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</si>
  <si>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</si>
  <si>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</si>
  <si>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</si>
  <si>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</si>
  <si>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</si>
  <si>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</si>
  <si>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</si>
  <si>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</si>
  <si>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</si>
  <si>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</si>
  <si>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</si>
  <si>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</si>
  <si>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</si>
  <si>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</si>
  <si>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</si>
  <si>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</si>
  <si>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</si>
  <si>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</si>
  <si>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</si>
  <si>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</si>
  <si>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</si>
  <si>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</si>
  <si>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</si>
  <si>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</si>
  <si>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</si>
  <si>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</si>
  <si>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</si>
  <si>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</si>
  <si>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</si>
  <si>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</si>
  <si>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</si>
  <si>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</si>
  <si>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</si>
  <si>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</si>
  <si>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</si>
  <si>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</si>
  <si>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</si>
  <si>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</si>
  <si>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</si>
  <si>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</si>
  <si>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</si>
  <si>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</si>
  <si>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</si>
  <si>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</si>
  <si>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</si>
  <si>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</si>
  <si>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</si>
  <si>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</si>
  <si>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</si>
  <si>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</si>
  <si>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</si>
  <si>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</si>
  <si>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</si>
  <si>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</si>
  <si>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</si>
  <si>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</si>
  <si>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</si>
  <si>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</si>
  <si>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</si>
  <si>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</si>
  <si>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</si>
  <si>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</si>
  <si>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</si>
  <si>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</si>
  <si>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</si>
  <si>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</si>
  <si>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</si>
  <si>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</si>
  <si>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</si>
  <si>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</si>
  <si>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</si>
  <si>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</si>
  <si>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</si>
  <si>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</si>
  <si>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</si>
  <si>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</si>
  <si>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</si>
  <si>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</si>
  <si>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</si>
  <si>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</si>
  <si>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</si>
  <si>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</si>
  <si>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</si>
  <si>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</si>
  <si>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</si>
  <si>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</si>
  <si>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</si>
  <si>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</si>
  <si>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</si>
  <si>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</si>
  <si>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</si>
  <si>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</si>
  <si>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</si>
  <si>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</si>
  <si>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</si>
  <si>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</si>
  <si>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</si>
  <si>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</si>
  <si>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</si>
  <si>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</si>
  <si>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</si>
  <si>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</si>
  <si>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</si>
  <si>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</si>
  <si>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</si>
  <si>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</si>
  <si>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</si>
  <si>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</si>
  <si>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</si>
  <si>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</si>
  <si>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</si>
  <si>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</si>
  <si>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</si>
  <si>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</si>
  <si>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</si>
  <si>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</si>
  <si>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</si>
  <si>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</si>
  <si>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</si>
  <si>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</si>
  <si>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</si>
  <si>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</si>
  <si>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</si>
  <si>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</si>
  <si>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</si>
  <si>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</si>
  <si>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</si>
  <si>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</si>
  <si>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</si>
  <si>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</si>
  <si>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</si>
  <si>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</si>
  <si>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</si>
  <si>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</si>
  <si>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</si>
  <si>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</si>
  <si>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</si>
  <si>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</si>
  <si>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</si>
  <si>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</si>
  <si>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</si>
  <si>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</si>
  <si>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</si>
  <si>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</si>
  <si>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</si>
  <si>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</si>
  <si>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</si>
  <si>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</si>
  <si>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</si>
  <si>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</si>
  <si>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</si>
  <si>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</si>
  <si>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</si>
  <si>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</si>
  <si>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</si>
  <si>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</si>
  <si>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</si>
  <si>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</si>
  <si>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</si>
  <si>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</si>
  <si>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</si>
  <si>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</si>
  <si>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</si>
  <si>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</si>
  <si>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</si>
  <si>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</si>
  <si>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</si>
  <si>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</si>
  <si>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</si>
  <si>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</si>
  <si>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</si>
  <si>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</si>
  <si>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</si>
  <si>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</si>
  <si>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</si>
  <si>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</si>
  <si>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</si>
  <si>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</si>
  <si>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</si>
  <si>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</si>
  <si>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</si>
  <si>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</si>
  <si>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</si>
  <si>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</si>
  <si>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</si>
  <si>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</si>
  <si>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</si>
  <si>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</si>
  <si>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</si>
  <si>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</si>
  <si>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</si>
  <si>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</si>
  <si>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</si>
  <si>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</si>
  <si>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</si>
  <si>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</si>
  <si>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</si>
  <si>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</si>
  <si>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</si>
  <si>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</si>
  <si>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</si>
  <si>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</si>
  <si>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</si>
  <si>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</si>
  <si>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</si>
  <si>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</si>
  <si>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</si>
  <si>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</si>
  <si>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</si>
  <si>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</si>
  <si>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</si>
  <si>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</si>
  <si>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</si>
  <si>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</si>
  <si>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</si>
  <si>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</si>
  <si>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</si>
  <si>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</si>
  <si>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</si>
  <si>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</si>
  <si>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</si>
  <si>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</si>
  <si>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</si>
  <si>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</si>
  <si>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</si>
  <si>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</si>
  <si>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</si>
  <si>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</si>
  <si>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</si>
  <si>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</si>
  <si>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</si>
  <si>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</si>
  <si>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</si>
  <si>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</si>
  <si>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</si>
  <si>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</si>
  <si>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</si>
  <si>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</si>
  <si>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</si>
  <si>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</si>
  <si>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</si>
  <si>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</si>
  <si>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</si>
  <si>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</si>
  <si>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</si>
  <si>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</si>
  <si>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</si>
  <si>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</si>
  <si>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</si>
  <si>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</si>
  <si>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</si>
  <si>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</si>
  <si>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</si>
  <si>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</si>
  <si>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</si>
  <si>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</si>
  <si>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</si>
  <si>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</si>
  <si>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</si>
  <si>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</si>
  <si>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</si>
  <si>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</si>
  <si>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</si>
  <si>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</si>
  <si>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</si>
  <si>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</si>
  <si>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</si>
  <si>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</si>
  <si>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</si>
  <si>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</si>
  <si>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</si>
  <si>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</si>
  <si>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</si>
  <si>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</si>
  <si>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</si>
  <si>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</si>
  <si>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</si>
  <si>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</si>
  <si>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</si>
  <si>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</si>
  <si>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</si>
  <si>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</si>
  <si>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</si>
  <si>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</si>
  <si>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</si>
  <si>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</si>
  <si>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</si>
  <si>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</si>
  <si>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</si>
  <si>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</si>
  <si>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</si>
  <si>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</si>
  <si>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</si>
  <si>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</si>
  <si>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</si>
  <si>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</si>
  <si>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</si>
  <si>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</si>
  <si>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</si>
  <si>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</si>
  <si>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</si>
  <si>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</si>
  <si>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</si>
  <si>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Revision 6.0
May 13, 2020</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</si>
  <si>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</si>
  <si>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</si>
  <si>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</si>
  <si>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</si>
  <si>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</si>
  <si>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</si>
  <si>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</si>
  <si>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</si>
  <si>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</si>
  <si>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</si>
  <si>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</si>
  <si>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</si>
  <si>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</si>
  <si>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</si>
  <si>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</si>
  <si>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</si>
  <si>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</si>
  <si>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</si>
  <si>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</si>
  <si>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</si>
  <si>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</si>
  <si>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</si>
  <si>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</si>
  <si>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</si>
  <si>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</si>
  <si>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</si>
  <si>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</si>
  <si>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</si>
  <si>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</si>
  <si>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</si>
  <si>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</si>
  <si>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</si>
  <si>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</si>
  <si>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</si>
  <si>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</si>
  <si>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</si>
  <si>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</si>
  <si>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</si>
  <si>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</si>
  <si>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</si>
  <si>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</si>
  <si>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</si>
  <si>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</si>
  <si>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</si>
  <si>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</si>
  <si>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</si>
  <si>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</si>
  <si>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</si>
  <si>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</si>
  <si>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</si>
  <si>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</si>
  <si>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</si>
  <si>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</si>
  <si>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</si>
  <si>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</si>
  <si>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</si>
  <si>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</si>
  <si>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</si>
  <si>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</si>
  <si>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</si>
  <si>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</si>
  <si>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</si>
  <si>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</si>
  <si>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</si>
  <si>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</si>
  <si>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</si>
  <si>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</si>
  <si>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</si>
  <si>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</si>
  <si>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</si>
  <si>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</si>
  <si>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</si>
  <si>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</si>
  <si>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</si>
  <si>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</si>
  <si>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</si>
  <si>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</si>
  <si>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</si>
  <si>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</si>
  <si>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</si>
  <si>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</si>
  <si>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</si>
  <si>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</si>
  <si>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</si>
  <si>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</si>
  <si>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</si>
  <si>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</si>
  <si>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</si>
  <si>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</si>
  <si>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</si>
  <si>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</si>
  <si>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</si>
  <si>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</si>
  <si>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</si>
  <si>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</si>
  <si>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</si>
  <si>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</si>
  <si>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</si>
  <si>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</si>
  <si>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</si>
  <si>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</si>
  <si>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</si>
  <si>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</si>
  <si>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</si>
  <si>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</si>
  <si>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</si>
  <si>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</si>
  <si>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</si>
  <si>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</si>
  <si>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</si>
  <si>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</si>
  <si>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</si>
  <si>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</si>
  <si>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</si>
  <si>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</si>
  <si>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</si>
  <si>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</si>
  <si>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</si>
  <si>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</si>
  <si>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</si>
  <si>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</si>
  <si>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</si>
  <si>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</si>
  <si>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</si>
  <si>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</si>
  <si>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</si>
  <si>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</si>
  <si>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</si>
  <si>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</si>
  <si>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</si>
  <si>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</si>
  <si>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</si>
  <si>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</si>
  <si>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</si>
  <si>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</si>
  <si>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</si>
  <si>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</si>
  <si>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</si>
  <si>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</si>
  <si>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</si>
  <si>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</si>
  <si>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</si>
  <si>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</si>
  <si>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</si>
  <si>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</si>
  <si>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</si>
  <si>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</si>
  <si>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</si>
  <si>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</si>
  <si>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</si>
  <si>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</si>
  <si>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</si>
  <si>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</si>
  <si>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</si>
  <si>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</si>
  <si>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</si>
  <si>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</si>
  <si>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</si>
  <si>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</si>
  <si>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</si>
  <si>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</si>
  <si>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</si>
  <si>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</si>
  <si>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</si>
  <si>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</si>
  <si>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</si>
  <si>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</si>
  <si>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</si>
  <si>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</si>
  <si>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</si>
  <si>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</si>
  <si>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</si>
  <si>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</si>
  <si>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</si>
  <si>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</si>
  <si>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</si>
  <si>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</si>
  <si>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</si>
  <si>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</si>
  <si>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</si>
  <si>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</si>
  <si>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</si>
  <si>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</si>
  <si>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</si>
  <si>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</si>
  <si>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</si>
  <si>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</si>
  <si>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</si>
  <si>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</si>
  <si>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</si>
  <si>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</si>
  <si>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</si>
  <si>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</si>
  <si>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</si>
  <si>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</si>
  <si>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</si>
  <si>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</si>
  <si>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</si>
  <si>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</si>
  <si>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</si>
  <si>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</si>
  <si>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</si>
  <si>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</si>
  <si>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</si>
  <si>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</si>
  <si>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</si>
  <si>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</si>
  <si>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</si>
  <si>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</si>
  <si>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</si>
  <si>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</si>
  <si>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</si>
  <si>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</si>
  <si>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</si>
  <si>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</si>
  <si>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</si>
  <si>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</si>
  <si>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</si>
  <si>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</si>
  <si>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</si>
  <si>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</si>
  <si>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</si>
  <si>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</si>
  <si>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</si>
  <si>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</si>
  <si>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</si>
  <si>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</si>
  <si>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</si>
  <si>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</si>
  <si>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</si>
  <si>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</si>
  <si>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</si>
  <si>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</si>
  <si>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</si>
  <si>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</si>
  <si>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</si>
  <si>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</si>
  <si>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</si>
  <si>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</si>
  <si>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</si>
  <si>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</si>
  <si>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</si>
  <si>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</si>
  <si>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</si>
  <si>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</si>
  <si>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</si>
  <si>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</si>
  <si>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</si>
  <si>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</si>
  <si>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</si>
  <si>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</si>
  <si>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</si>
  <si>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</si>
  <si>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</si>
  <si>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</si>
  <si>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</si>
  <si>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</si>
  <si>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</si>
  <si>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</si>
  <si>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</si>
  <si>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</si>
  <si>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</si>
  <si>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</si>
  <si>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</si>
  <si>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</si>
  <si>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</si>
  <si>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</si>
  <si>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</si>
  <si>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</si>
  <si>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</si>
  <si>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</si>
  <si>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</si>
  <si>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</si>
  <si>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</si>
  <si>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</si>
  <si>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</si>
  <si>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</si>
  <si>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</si>
  <si>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</si>
  <si>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</si>
  <si>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</si>
  <si>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</si>
  <si>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</si>
  <si>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</si>
  <si>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</si>
  <si>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</si>
  <si>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</si>
  <si>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</si>
  <si>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</si>
  <si>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</si>
  <si>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</si>
  <si>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</si>
  <si>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</si>
  <si>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</si>
  <si>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</si>
  <si>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</si>
  <si>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</si>
  <si>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</si>
  <si>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</si>
  <si>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</si>
  <si>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</si>
  <si>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</si>
  <si>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</si>
  <si>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</si>
  <si>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</si>
  <si>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</si>
  <si>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</si>
  <si>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</si>
  <si>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</si>
  <si>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</si>
  <si>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</si>
  <si>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</si>
  <si>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</si>
  <si>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</si>
  <si>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</si>
  <si>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</si>
  <si>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</si>
  <si>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</si>
  <si>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</si>
  <si>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</si>
  <si>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</si>
  <si>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</si>
  <si>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</si>
  <si>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</si>
  <si>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</si>
  <si>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</si>
  <si>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</si>
  <si>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</si>
  <si>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</si>
  <si>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</si>
  <si>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</si>
  <si>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</si>
  <si>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</si>
  <si>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</si>
  <si>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</si>
  <si>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</si>
  <si>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</si>
  <si>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</si>
  <si>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</si>
  <si>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</si>
  <si>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</si>
  <si>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</si>
  <si>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</si>
  <si>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</si>
  <si>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</si>
  <si>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</si>
  <si>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</si>
  <si>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</si>
  <si>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</si>
  <si>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</si>
  <si>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</si>
  <si>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</si>
  <si>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</si>
  <si>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</si>
  <si>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</si>
  <si>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</si>
  <si>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</si>
  <si>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</si>
  <si>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</si>
  <si>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</si>
  <si>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</si>
  <si>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</si>
  <si>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</si>
  <si>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</si>
  <si>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</si>
  <si>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</si>
  <si>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</si>
  <si>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</si>
  <si>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</si>
  <si>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</si>
  <si>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</si>
  <si>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</si>
  <si>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</si>
  <si>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</si>
  <si>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</si>
  <si>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</si>
  <si>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</si>
  <si>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</si>
  <si>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</si>
  <si>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</si>
  <si>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</si>
  <si>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</si>
  <si>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</si>
  <si>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</si>
  <si>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</si>
  <si>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</si>
  <si>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</si>
  <si>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</si>
  <si>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</si>
  <si>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</si>
  <si>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</si>
  <si>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</si>
  <si>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</si>
  <si>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</si>
  <si>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</si>
  <si>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</si>
  <si>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</si>
  <si>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</si>
  <si>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</si>
  <si>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</si>
  <si>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</si>
  <si>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</si>
  <si>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</si>
  <si>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</si>
  <si>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</si>
  <si>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</si>
  <si>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</si>
  <si>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</si>
  <si>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</si>
  <si>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</si>
  <si>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</si>
  <si>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</si>
  <si>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</si>
  <si>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</si>
  <si>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</si>
  <si>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</si>
  <si>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</si>
  <si>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</si>
  <si>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</si>
  <si>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</si>
  <si>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</si>
  <si>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</si>
  <si>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</si>
  <si>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</si>
  <si>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</si>
  <si>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</si>
  <si>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</si>
  <si>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</si>
  <si>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</si>
  <si>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</si>
  <si>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</si>
  <si>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</si>
  <si>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</si>
  <si>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</si>
  <si>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</si>
  <si>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</si>
  <si>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</si>
  <si>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</si>
  <si>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</si>
  <si>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</si>
  <si>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</si>
  <si>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</si>
  <si>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</si>
  <si>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</si>
  <si>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</si>
  <si>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</si>
  <si>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</si>
  <si>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</si>
  <si>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</si>
  <si>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</si>
  <si>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</si>
  <si>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</si>
  <si>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</si>
  <si>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</si>
  <si>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</si>
  <si>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</si>
  <si>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</si>
  <si>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</si>
  <si>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</si>
  <si>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</si>
  <si>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</si>
  <si>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</si>
  <si>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</si>
  <si>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</si>
  <si>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</si>
  <si>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</si>
  <si>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</si>
  <si>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</si>
  <si>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</si>
  <si>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</si>
  <si>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</si>
  <si>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</si>
  <si>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</si>
  <si>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</si>
  <si>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</si>
  <si>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</si>
  <si>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</si>
  <si>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</si>
  <si>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</si>
  <si>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</si>
  <si>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</si>
  <si>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</si>
  <si>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</si>
  <si>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</si>
  <si>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</si>
  <si>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</si>
  <si>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</si>
  <si>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</si>
  <si>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</si>
  <si>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</si>
  <si>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</si>
  <si>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</si>
  <si>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</si>
  <si>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</si>
  <si>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</si>
  <si>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</si>
  <si>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</si>
  <si>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</si>
  <si>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</si>
  <si>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</si>
  <si>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</si>
  <si>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</si>
  <si>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</si>
  <si>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</si>
  <si>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</si>
  <si>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</si>
  <si>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</si>
  <si>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</si>
  <si>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</si>
  <si>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</si>
  <si>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</si>
  <si>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</si>
  <si>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</si>
  <si>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</si>
  <si>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</si>
  <si>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</si>
  <si>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</si>
  <si>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</si>
  <si>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</si>
  <si>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</si>
  <si>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</si>
  <si>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</si>
  <si>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</si>
  <si>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</si>
  <si>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</si>
  <si>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</si>
  <si>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</si>
  <si>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</si>
  <si>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</si>
  <si>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</si>
  <si>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</si>
  <si>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</si>
  <si>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</si>
  <si>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</si>
  <si>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</si>
  <si>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</si>
  <si>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</si>
  <si>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</si>
  <si>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</si>
  <si>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</si>
  <si>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</si>
  <si>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</si>
  <si>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</si>
  <si>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</si>
  <si>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</si>
  <si>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</si>
  <si>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</si>
  <si>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</si>
  <si>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</si>
  <si>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</si>
  <si>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</si>
  <si>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</si>
  <si>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</si>
  <si>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</si>
  <si>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</si>
  <si>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</si>
  <si>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</si>
  <si>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</si>
  <si>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</si>
  <si>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</si>
  <si>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</si>
  <si>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</si>
  <si>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</si>
  <si>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</si>
  <si>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</si>
  <si>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</si>
  <si>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</si>
  <si>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</si>
  <si>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</si>
  <si>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</si>
  <si>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</si>
  <si>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</si>
  <si>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</si>
  <si>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</si>
  <si>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</si>
  <si>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</si>
  <si>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</si>
  <si>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</si>
  <si>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</si>
  <si>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</si>
  <si>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</si>
  <si>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</si>
  <si>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</si>
  <si>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</si>
  <si>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</si>
  <si>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</si>
  <si>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</si>
  <si>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</si>
  <si>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</si>
  <si>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</si>
  <si>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</si>
  <si>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</si>
  <si>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</si>
  <si>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</si>
  <si>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</si>
  <si>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</si>
  <si>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</si>
  <si>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</si>
  <si>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</si>
  <si>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</si>
  <si>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</si>
  <si>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</si>
  <si>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</si>
  <si>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</si>
  <si>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</si>
  <si>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</si>
  <si>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</si>
  <si>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</si>
  <si>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</si>
  <si>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</si>
  <si>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</si>
  <si>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</si>
  <si>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</si>
  <si>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</si>
  <si>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</si>
  <si>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</si>
  <si>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</si>
  <si>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</si>
  <si>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</si>
  <si>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</si>
  <si>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</si>
  <si>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</si>
  <si>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</si>
  <si>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</si>
  <si>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</si>
  <si>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</si>
  <si>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</si>
  <si>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</si>
  <si>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</si>
  <si>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</si>
  <si>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</si>
  <si>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</si>
  <si>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</si>
  <si>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</si>
  <si>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</si>
  <si>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</si>
  <si>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</si>
  <si>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</si>
  <si>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</si>
  <si>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</si>
  <si>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</si>
  <si>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</si>
  <si>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</si>
  <si>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</si>
  <si>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</si>
  <si>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</si>
  <si>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</si>
  <si>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</si>
  <si>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</si>
  <si>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</si>
  <si>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</si>
  <si>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</si>
  <si>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</si>
  <si>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</si>
  <si>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</si>
  <si>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</si>
  <si>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</si>
  <si>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</si>
  <si>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</si>
  <si>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</si>
  <si>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</si>
  <si>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</si>
  <si>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</si>
  <si>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</si>
  <si>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</si>
  <si>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</si>
  <si>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</si>
  <si>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</si>
  <si>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</si>
  <si>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</si>
  <si>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</si>
  <si>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</si>
  <si>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</si>
  <si>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</si>
  <si>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</si>
  <si>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</si>
  <si>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</si>
  <si>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</si>
  <si>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</si>
  <si>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</si>
  <si>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</si>
  <si>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</si>
  <si>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</si>
  <si>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</si>
  <si>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</si>
  <si>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</si>
  <si>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</si>
  <si>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</si>
  <si>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</si>
  <si>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</si>
  <si>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</si>
  <si>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</si>
  <si>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</si>
  <si>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</si>
  <si>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</si>
  <si>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</si>
  <si>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</si>
  <si>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</si>
  <si>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</si>
  <si>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</si>
  <si>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</si>
  <si>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</si>
  <si>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</si>
  <si>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</si>
  <si>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</si>
  <si>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</si>
  <si>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</si>
  <si>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</si>
  <si>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</si>
  <si>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</si>
  <si>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</si>
  <si>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</si>
  <si>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</si>
  <si>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</si>
  <si>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</si>
  <si>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</si>
  <si>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</si>
  <si>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</si>
  <si>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</si>
  <si>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</si>
  <si>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</si>
  <si>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</si>
  <si>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</si>
  <si>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</si>
  <si>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</si>
  <si>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</si>
  <si>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</si>
  <si>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</si>
  <si>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</si>
  <si>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</si>
  <si>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</si>
  <si>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</si>
  <si>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</si>
  <si>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</si>
  <si>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</si>
  <si>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</si>
  <si>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</si>
  <si>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</si>
  <si>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</si>
  <si>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</si>
  <si>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</si>
  <si>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</si>
  <si>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</si>
  <si>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</si>
  <si>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</si>
  <si>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</si>
  <si>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</si>
  <si>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</si>
  <si>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</si>
  <si>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</si>
  <si>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</si>
  <si>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</si>
  <si>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</si>
  <si>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</si>
  <si>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</si>
  <si>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</si>
  <si>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</si>
  <si>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</si>
  <si>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</si>
  <si>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</si>
  <si>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</si>
  <si>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</si>
  <si>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</si>
  <si>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</si>
  <si>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</si>
  <si>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</si>
  <si>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</si>
  <si>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</si>
  <si>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</si>
  <si>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</si>
  <si>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</si>
  <si>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</si>
  <si>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</si>
  <si>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</si>
  <si>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</si>
  <si>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</si>
  <si>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</si>
  <si>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</si>
  <si>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</si>
  <si>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</si>
  <si>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</si>
  <si>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</si>
  <si>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</si>
  <si>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</si>
  <si>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</si>
  <si>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</si>
  <si>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</si>
  <si>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</si>
  <si>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</si>
  <si>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</si>
  <si>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</si>
  <si>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</si>
  <si>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</si>
  <si>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</si>
  <si>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</si>
  <si>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</si>
  <si>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</si>
  <si>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</si>
  <si>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</si>
  <si>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</si>
  <si>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</si>
  <si>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</si>
  <si>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</si>
  <si>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</si>
  <si>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</si>
  <si>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</si>
  <si>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</si>
  <si>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</si>
  <si>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</si>
  <si>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</si>
  <si>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</si>
  <si>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</si>
  <si>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</si>
  <si>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</si>
  <si>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</si>
  <si>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</si>
  <si>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</si>
  <si>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</si>
  <si>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</si>
  <si>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</si>
  <si>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</si>
  <si>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</si>
  <si>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</si>
  <si>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</si>
  <si>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</si>
  <si>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</si>
  <si>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</si>
  <si>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</si>
  <si>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</si>
  <si>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</si>
  <si>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</si>
  <si>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</si>
  <si>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</si>
  <si>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</si>
  <si>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</si>
  <si>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</si>
  <si>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</si>
  <si>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</si>
  <si>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</si>
  <si>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</si>
  <si>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</si>
  <si>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</si>
  <si>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</si>
  <si>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</si>
  <si>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</si>
  <si>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</si>
  <si>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</si>
  <si>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</si>
  <si>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</si>
  <si>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</si>
  <si>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</si>
  <si>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</si>
  <si>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</si>
  <si>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</si>
  <si>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</si>
  <si>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</si>
  <si>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</si>
  <si>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</si>
  <si>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</si>
  <si>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</si>
  <si>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</si>
  <si>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</si>
  <si>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</si>
  <si>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</si>
  <si>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</si>
  <si>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</si>
  <si>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</si>
  <si>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</si>
  <si>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</si>
  <si>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</si>
  <si>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</si>
  <si>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</si>
  <si>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</si>
  <si>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</si>
  <si>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</si>
  <si>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</si>
  <si>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</si>
  <si>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</si>
  <si>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</si>
  <si>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</si>
  <si>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</si>
  <si>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</si>
  <si>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</si>
  <si>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</si>
  <si>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</si>
  <si>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</si>
  <si>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</si>
  <si>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</si>
  <si>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</si>
  <si>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</si>
  <si>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</si>
  <si>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</si>
  <si>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</si>
  <si>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</si>
  <si>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</si>
  <si>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</si>
  <si>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</si>
  <si>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</si>
  <si>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</si>
  <si>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</si>
  <si>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</si>
  <si>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</si>
  <si>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</si>
  <si>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</si>
  <si>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</si>
  <si>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</si>
  <si>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</si>
  <si>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</si>
  <si>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</si>
  <si>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</si>
  <si>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</si>
  <si>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</si>
  <si>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</si>
  <si>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</si>
  <si>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</si>
  <si>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</si>
  <si>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</si>
  <si>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</si>
  <si>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</si>
  <si>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</si>
  <si>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</si>
  <si>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</si>
  <si>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</si>
  <si>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</si>
  <si>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</si>
  <si>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</si>
  <si>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</si>
  <si>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</si>
  <si>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</si>
  <si>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</si>
  <si>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</si>
  <si>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</si>
  <si>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</si>
  <si>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</si>
  <si>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</si>
  <si>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</si>
  <si>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</si>
  <si>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</si>
  <si>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</si>
  <si>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</si>
  <si>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</si>
  <si>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</si>
  <si>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</si>
  <si>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</si>
  <si>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</si>
  <si>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</si>
  <si>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</si>
  <si>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</si>
  <si>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</si>
  <si>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</si>
  <si>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</si>
  <si>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</si>
  <si>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</si>
  <si>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</si>
  <si>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</si>
  <si>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</si>
  <si>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</si>
  <si>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</si>
  <si>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</si>
  <si>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</si>
  <si>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</si>
  <si>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</si>
  <si>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</si>
  <si>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</si>
  <si>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</si>
  <si>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</si>
  <si>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</si>
  <si>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</si>
  <si>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</si>
  <si>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</si>
  <si>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</si>
  <si>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</si>
  <si>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</si>
  <si>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</si>
  <si>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</si>
  <si>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</si>
  <si>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</si>
  <si>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</si>
  <si>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</si>
  <si>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</si>
  <si>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</si>
  <si>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</si>
  <si>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</si>
  <si>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</si>
  <si>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</si>
  <si>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</si>
  <si>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</si>
  <si>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</si>
  <si>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</si>
  <si>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</si>
  <si>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</si>
  <si>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</si>
  <si>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</si>
  <si>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</si>
  <si>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</si>
  <si>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</si>
  <si>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</si>
  <si>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</si>
  <si>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</si>
  <si>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</si>
  <si>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</si>
  <si>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</si>
  <si>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</si>
  <si>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</si>
  <si>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</si>
  <si>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</si>
  <si>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</si>
  <si>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</si>
  <si>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</si>
  <si>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</si>
  <si>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</si>
  <si>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</si>
  <si>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</si>
  <si>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</si>
  <si>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</si>
  <si>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</si>
  <si>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</si>
  <si>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</si>
  <si>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</si>
  <si>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</si>
  <si>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</si>
  <si>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</si>
  <si>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</si>
  <si>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</si>
  <si>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</si>
  <si>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</si>
  <si>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</si>
  <si>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</si>
  <si>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</si>
  <si>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</si>
  <si>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</si>
  <si>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</si>
  <si>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</si>
  <si>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</si>
  <si>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</si>
  <si>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</si>
  <si>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</si>
  <si>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</si>
  <si>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</si>
  <si>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</si>
  <si>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</si>
  <si>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</si>
  <si>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</si>
  <si>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</si>
  <si>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</si>
  <si>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</si>
  <si>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</si>
  <si>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</si>
  <si>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</si>
  <si>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</si>
  <si>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</si>
  <si>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</si>
  <si>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</si>
  <si>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</si>
  <si>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</si>
  <si>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</si>
  <si>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</si>
  <si>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</si>
  <si>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</si>
  <si>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</si>
  <si>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</si>
  <si>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</si>
  <si>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</si>
  <si>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</si>
  <si>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</si>
  <si>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</si>
  <si>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</si>
  <si>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</si>
  <si>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</si>
  <si>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</si>
  <si>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</si>
  <si>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</si>
  <si>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</si>
  <si>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</si>
  <si>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</si>
  <si>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</si>
  <si>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</si>
  <si>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</si>
  <si>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</si>
  <si>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</si>
  <si>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</si>
  <si>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</si>
  <si>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</si>
  <si>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</si>
  <si>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</si>
  <si>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</si>
  <si>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</si>
  <si>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</si>
  <si>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</si>
  <si>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</si>
  <si>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</si>
  <si>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</si>
  <si>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</si>
  <si>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</si>
  <si>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</si>
  <si>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</si>
  <si>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</si>
  <si>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</si>
  <si>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</si>
  <si>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</si>
  <si>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</si>
  <si>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</si>
  <si>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</si>
  <si>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</si>
  <si>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</si>
  <si>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</si>
  <si>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</si>
  <si>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</si>
  <si>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</si>
  <si>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</si>
  <si>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</si>
  <si>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</si>
  <si>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</si>
  <si>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</si>
  <si>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</si>
  <si>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</si>
  <si>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</si>
  <si>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</si>
  <si>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</si>
  <si>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</si>
  <si>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</si>
  <si>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</si>
  <si>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</si>
  <si>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</si>
  <si>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</si>
  <si>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</si>
  <si>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</si>
  <si>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</si>
  <si>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</si>
  <si>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</si>
  <si>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</si>
  <si>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</si>
  <si>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</si>
  <si>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</si>
  <si>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</si>
  <si>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</si>
  <si>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</si>
  <si>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</si>
  <si>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</si>
  <si>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</si>
  <si>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</si>
  <si>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</si>
  <si>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</si>
  <si>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</si>
  <si>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</si>
  <si>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</si>
  <si>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</si>
  <si>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</si>
  <si>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</si>
  <si>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</si>
  <si>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</si>
  <si>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</si>
  <si>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</si>
  <si>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</si>
  <si>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</si>
  <si>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</si>
  <si>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</si>
  <si>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</si>
  <si>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</si>
  <si>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</si>
  <si>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</si>
  <si>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</si>
  <si>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</si>
  <si>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</si>
  <si>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</si>
  <si>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</si>
  <si>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</si>
  <si>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</si>
  <si>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</si>
  <si>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</si>
  <si>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</si>
  <si>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</si>
  <si>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</si>
  <si>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</si>
  <si>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</si>
  <si>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</si>
  <si>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</si>
  <si>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</si>
  <si>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</si>
  <si>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</si>
  <si>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</si>
  <si>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</si>
  <si>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</si>
  <si>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</si>
  <si>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</si>
  <si>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</si>
  <si>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</si>
  <si>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</si>
  <si>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</si>
  <si>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</si>
  <si>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</si>
  <si>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</si>
  <si>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</si>
  <si>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</si>
  <si>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</si>
  <si>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</si>
  <si>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</si>
  <si>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</si>
  <si>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</si>
  <si>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</si>
  <si>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</si>
  <si>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</si>
  <si>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</si>
  <si>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</si>
  <si>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</si>
  <si>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</si>
  <si>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</si>
  <si>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</si>
  <si>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</si>
  <si>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</si>
  <si>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</si>
  <si>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</si>
  <si>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</si>
  <si>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</si>
  <si>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</si>
  <si>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</si>
  <si>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</si>
  <si>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</si>
  <si>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</si>
  <si>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</si>
  <si>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</si>
  <si>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</si>
  <si>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</si>
  <si>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</si>
  <si>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</si>
  <si>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</si>
  <si>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</si>
  <si>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</si>
  <si>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</si>
  <si>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</si>
  <si>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</si>
  <si>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</si>
  <si>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</si>
  <si>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</si>
  <si>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</si>
  <si>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</si>
  <si>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</si>
  <si>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</si>
  <si>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</si>
  <si>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</si>
  <si>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</si>
  <si>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</si>
  <si>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</si>
  <si>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</si>
  <si>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</si>
  <si>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</si>
  <si>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</si>
  <si>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</si>
  <si>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</si>
  <si>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</si>
  <si>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</si>
  <si>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</si>
  <si>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</si>
  <si>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</si>
  <si>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</si>
  <si>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</si>
  <si>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</si>
  <si>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</si>
  <si>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</si>
  <si>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</si>
  <si>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</si>
  <si>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</si>
  <si>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</si>
  <si>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</si>
  <si>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</si>
  <si>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</si>
  <si>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</si>
  <si>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</si>
  <si>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</si>
  <si>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</si>
  <si>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</si>
  <si>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</si>
  <si>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</si>
  <si>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</si>
  <si>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</si>
  <si>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</si>
  <si>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</si>
  <si>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</si>
  <si>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</si>
  <si>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</si>
  <si>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</si>
  <si>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</si>
  <si>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</si>
  <si>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</si>
  <si>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</si>
  <si>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</si>
  <si>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</si>
  <si>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</si>
  <si>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</si>
  <si>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</si>
  <si>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</si>
  <si>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</si>
  <si>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</si>
  <si>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</si>
  <si>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</si>
  <si>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</si>
  <si>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</si>
  <si>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</si>
  <si>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</si>
  <si>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</si>
  <si>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</si>
  <si>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</si>
  <si>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CID002030</t>
    <phoneticPr fontId="0" type="noConversion"/>
  </si>
  <si>
    <t>880 Yosemite Way Milpitas, CA 95035</t>
  </si>
  <si>
    <t>Michael Heddlesten</t>
  </si>
  <si>
    <t>michael.heddlesten@skyworksinc.com</t>
  </si>
  <si>
    <t>408-514-1816</t>
  </si>
  <si>
    <t>Quaity Engineering Manager</t>
  </si>
  <si>
    <t>Document Review Only</t>
  </si>
  <si>
    <t>One or more listed smelters may source from the DRC or covered countries.  However, all of the listed smelters are conformant with the RMI RMAP program.</t>
  </si>
  <si>
    <t>One or more listed smelters may source from a CAHRA.  However, all of the listed smelters are conformant with the RMI RMAP program.</t>
  </si>
  <si>
    <t>Skyworks Defense and Space (Isolink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</si>
</sst>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8">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2"/>
      <name val="Cambria"/>
      <family val="1"/>
      <scheme val="maj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3">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49" fontId="0" fillId="0" borderId="0" xfId="0" applyNumberFormat="1" applyProtection="1">
      <protection locked="0"/>
    </xf>
    <xf numFmtId="0" fontId="0" fillId="0" borderId="0" xfId="0" applyProtection="1">
      <protection locked="0"/>
    </xf>
    <xf numFmtId="0" fontId="90" fillId="0" borderId="48" xfId="499" applyBorder="1" applyAlignment="1" applyProtection="1">
      <alignment horizontal="left" vertical="center"/>
      <protection locked="0" hidden="1"/>
    </xf>
    <xf numFmtId="0" fontId="90" fillId="33" borderId="19" xfId="499" applyFill="1" applyBorder="1" applyAlignment="1" applyProtection="1">
      <alignment horizontal="left" vertical="center" wrapText="1"/>
      <protection locked="0"/>
    </xf>
    <xf numFmtId="0" fontId="90" fillId="0" borderId="48" xfId="499" applyBorder="1" applyAlignment="1" applyProtection="1">
      <alignment horizontal="left" vertical="center" wrapText="1"/>
      <protection locked="0" hidden="1"/>
    </xf>
    <xf numFmtId="49" fontId="0" fillId="0" borderId="19" xfId="0" applyNumberFormat="1" applyBorder="1" applyProtection="1">
      <protection locked="0"/>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 fillId="33" borderId="61" xfId="487" applyNumberFormat="1" applyFill="1" applyBorder="1" applyAlignment="1" applyProtection="1">
      <alignment horizontal="left" vertical="center" wrapText="1"/>
      <protection locked="0"/>
    </xf>
    <xf numFmtId="49" fontId="97" fillId="33" borderId="10" xfId="0" applyNumberFormat="1" applyFont="1" applyFill="1" applyBorder="1" applyAlignment="1" applyProtection="1">
      <alignment horizontal="left" vertical="center" wrapText="1"/>
      <protection locked="0"/>
    </xf>
    <xf numFmtId="49" fontId="97" fillId="33"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3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baseColWidth="10" defaultColWidth="9" defaultRowHeight="13"/>
  <cols>
    <col min="1" max="1" width="0.83203125" style="113" customWidth="1"/>
    <col min="2" max="2" width="8" style="113" customWidth="1"/>
    <col min="3" max="3" width="8.6640625" style="113" customWidth="1"/>
    <col min="4" max="4" width="13" style="215" customWidth="1"/>
    <col min="5" max="5" width="42.33203125" style="113" customWidth="1"/>
    <col min="6" max="6" width="53.33203125" style="113" customWidth="1"/>
    <col min="7" max="7" width="0.83203125" style="113" customWidth="1"/>
    <col min="8" max="16384" width="9" style="113"/>
  </cols>
  <sheetData>
    <row r="1" spans="1:7" ht="14" thickTop="1">
      <c r="A1" s="9"/>
      <c r="B1" s="10"/>
      <c r="C1" s="10"/>
      <c r="D1" s="207"/>
      <c r="E1" s="10"/>
      <c r="F1" s="10"/>
      <c r="G1" s="11"/>
    </row>
    <row r="2" spans="1:7">
      <c r="A2" s="368"/>
      <c r="B2" s="38" t="s">
        <v>870</v>
      </c>
      <c r="C2" s="36"/>
      <c r="D2" s="208"/>
      <c r="E2" s="3"/>
      <c r="F2" s="36"/>
      <c r="G2" s="34"/>
    </row>
    <row r="3" spans="1:7">
      <c r="A3" s="368"/>
      <c r="B3" s="5" t="s">
        <v>862</v>
      </c>
      <c r="C3" s="6"/>
      <c r="D3" s="209"/>
      <c r="E3" s="3"/>
      <c r="F3" s="6"/>
      <c r="G3" s="34"/>
    </row>
    <row r="4" spans="1:7" ht="16">
      <c r="A4" s="368"/>
      <c r="B4" s="41" t="s">
        <v>872</v>
      </c>
      <c r="C4" s="7"/>
      <c r="D4" s="210"/>
      <c r="E4" s="3"/>
      <c r="F4" s="7"/>
      <c r="G4" s="34"/>
    </row>
    <row r="5" spans="1:7">
      <c r="A5" s="368"/>
      <c r="B5" s="40" t="s">
        <v>1063</v>
      </c>
      <c r="C5" s="4"/>
      <c r="D5" s="211"/>
      <c r="E5" s="3"/>
      <c r="F5" s="4"/>
      <c r="G5" s="34"/>
    </row>
    <row r="6" spans="1:7">
      <c r="A6" s="368"/>
      <c r="B6" s="8"/>
      <c r="C6" s="8"/>
      <c r="D6" s="212"/>
      <c r="E6" s="8"/>
      <c r="F6" s="8"/>
      <c r="G6" s="34"/>
    </row>
    <row r="7" spans="1:7">
      <c r="A7" s="368"/>
      <c r="B7" s="8"/>
      <c r="C7" s="8"/>
      <c r="D7" s="212"/>
      <c r="E7" s="8"/>
      <c r="F7" s="8"/>
      <c r="G7" s="34"/>
    </row>
    <row r="8" spans="1:7">
      <c r="A8" s="368"/>
      <c r="B8" s="8"/>
      <c r="C8" s="8"/>
      <c r="D8" s="212"/>
      <c r="E8" s="8"/>
      <c r="F8" s="8"/>
      <c r="G8" s="34"/>
    </row>
    <row r="9" spans="1:7">
      <c r="A9" s="368"/>
      <c r="B9" s="371" t="s">
        <v>873</v>
      </c>
      <c r="C9" s="371"/>
      <c r="D9" s="371"/>
      <c r="E9" s="371"/>
      <c r="F9" s="371"/>
      <c r="G9" s="34"/>
    </row>
    <row r="10" spans="1:7" ht="27" customHeight="1">
      <c r="A10" s="368"/>
      <c r="B10" s="372" t="s">
        <v>448</v>
      </c>
      <c r="C10" s="372"/>
      <c r="D10" s="372"/>
      <c r="E10" s="372"/>
      <c r="F10" s="372"/>
      <c r="G10" s="34"/>
    </row>
    <row r="11" spans="1:7" ht="27" customHeight="1">
      <c r="A11" s="368"/>
      <c r="B11" s="373"/>
      <c r="C11" s="373"/>
      <c r="D11" s="373"/>
      <c r="E11" s="373"/>
      <c r="F11" s="373"/>
      <c r="G11" s="34"/>
    </row>
    <row r="12" spans="1:7">
      <c r="A12" s="368"/>
      <c r="B12" s="42" t="s">
        <v>871</v>
      </c>
      <c r="C12" s="43" t="s">
        <v>874</v>
      </c>
      <c r="D12" s="213" t="s">
        <v>875</v>
      </c>
      <c r="E12" s="43" t="s">
        <v>628</v>
      </c>
      <c r="F12" s="43" t="s">
        <v>629</v>
      </c>
      <c r="G12" s="34"/>
    </row>
    <row r="13" spans="1:7" ht="24">
      <c r="A13" s="368"/>
      <c r="B13" s="2">
        <v>1</v>
      </c>
      <c r="C13" s="37" t="s">
        <v>1111</v>
      </c>
      <c r="D13" s="39" t="s">
        <v>899</v>
      </c>
      <c r="E13" s="196" t="s">
        <v>876</v>
      </c>
      <c r="F13" s="196"/>
      <c r="G13" s="34"/>
    </row>
    <row r="14" spans="1:7" ht="36">
      <c r="A14" s="368"/>
      <c r="B14" s="2">
        <v>2</v>
      </c>
      <c r="C14" s="37" t="s">
        <v>1111</v>
      </c>
      <c r="D14" s="39" t="s">
        <v>1048</v>
      </c>
      <c r="E14" s="196" t="s">
        <v>540</v>
      </c>
      <c r="F14" s="196" t="s">
        <v>541</v>
      </c>
      <c r="G14" s="34"/>
    </row>
    <row r="15" spans="1:7" ht="89" customHeight="1">
      <c r="A15" s="368"/>
      <c r="B15" s="353">
        <v>2.0099999999999998</v>
      </c>
      <c r="C15" s="365" t="s">
        <v>1111</v>
      </c>
      <c r="D15" s="374" t="s">
        <v>2358</v>
      </c>
      <c r="E15" s="197" t="s">
        <v>630</v>
      </c>
      <c r="F15" s="197" t="s">
        <v>633</v>
      </c>
      <c r="G15" s="34"/>
    </row>
    <row r="16" spans="1:7" ht="99" customHeight="1">
      <c r="A16" s="368"/>
      <c r="B16" s="354"/>
      <c r="C16" s="366"/>
      <c r="D16" s="375"/>
      <c r="E16" s="198"/>
      <c r="F16" s="198" t="s">
        <v>631</v>
      </c>
      <c r="G16" s="34"/>
    </row>
    <row r="17" spans="1:7" ht="63" customHeight="1">
      <c r="A17" s="368"/>
      <c r="B17" s="355"/>
      <c r="C17" s="367"/>
      <c r="D17" s="376"/>
      <c r="E17" s="37"/>
      <c r="F17" s="37" t="s">
        <v>632</v>
      </c>
      <c r="G17" s="34"/>
    </row>
    <row r="18" spans="1:7" ht="117" customHeight="1">
      <c r="A18" s="368"/>
      <c r="B18" s="353">
        <v>2.02</v>
      </c>
      <c r="C18" s="365" t="s">
        <v>1111</v>
      </c>
      <c r="D18" s="374" t="s">
        <v>2359</v>
      </c>
      <c r="E18" s="197" t="s">
        <v>449</v>
      </c>
      <c r="F18" s="197" t="s">
        <v>535</v>
      </c>
      <c r="G18" s="34"/>
    </row>
    <row r="19" spans="1:7" ht="71" customHeight="1">
      <c r="A19" s="368"/>
      <c r="B19" s="354"/>
      <c r="C19" s="366"/>
      <c r="D19" s="375"/>
      <c r="E19" s="198" t="s">
        <v>539</v>
      </c>
      <c r="F19" s="198" t="s">
        <v>450</v>
      </c>
      <c r="G19" s="34"/>
    </row>
    <row r="20" spans="1:7" ht="90.75" customHeight="1">
      <c r="A20" s="368"/>
      <c r="B20" s="354"/>
      <c r="C20" s="366"/>
      <c r="D20" s="375"/>
      <c r="E20" s="198"/>
      <c r="F20" s="198" t="s">
        <v>635</v>
      </c>
      <c r="G20" s="34"/>
    </row>
    <row r="21" spans="1:7" ht="74.25" customHeight="1">
      <c r="A21" s="368"/>
      <c r="B21" s="355"/>
      <c r="C21" s="367"/>
      <c r="D21" s="376"/>
      <c r="E21" s="37"/>
      <c r="F21" s="37" t="s">
        <v>634</v>
      </c>
      <c r="G21" s="34"/>
    </row>
    <row r="22" spans="1:7" ht="90" customHeight="1">
      <c r="A22" s="368"/>
      <c r="B22" s="359">
        <v>2.0299999999999998</v>
      </c>
      <c r="C22" s="359" t="s">
        <v>845</v>
      </c>
      <c r="D22" s="362" t="s">
        <v>2360</v>
      </c>
      <c r="E22" s="365" t="s">
        <v>447</v>
      </c>
      <c r="F22" s="197" t="s">
        <v>470</v>
      </c>
      <c r="G22" s="34"/>
    </row>
    <row r="23" spans="1:7" ht="109.5" customHeight="1">
      <c r="A23" s="368"/>
      <c r="B23" s="360"/>
      <c r="C23" s="360"/>
      <c r="D23" s="363"/>
      <c r="E23" s="366"/>
      <c r="F23" s="198" t="s">
        <v>846</v>
      </c>
      <c r="G23" s="34"/>
    </row>
    <row r="24" spans="1:7" ht="74.25" customHeight="1">
      <c r="A24" s="368"/>
      <c r="B24" s="361"/>
      <c r="C24" s="361"/>
      <c r="D24" s="364"/>
      <c r="E24" s="367"/>
      <c r="F24" s="37" t="s">
        <v>446</v>
      </c>
      <c r="G24" s="34"/>
    </row>
    <row r="25" spans="1:7" ht="72" customHeight="1">
      <c r="A25" s="368"/>
      <c r="B25" s="2" t="s">
        <v>468</v>
      </c>
      <c r="C25" s="37" t="s">
        <v>469</v>
      </c>
      <c r="D25" s="39" t="s">
        <v>2361</v>
      </c>
      <c r="E25" s="37" t="s">
        <v>2356</v>
      </c>
      <c r="F25" s="37" t="s">
        <v>471</v>
      </c>
      <c r="G25" s="34"/>
    </row>
    <row r="26" spans="1:7" ht="98" customHeight="1">
      <c r="A26" s="368"/>
      <c r="B26" s="356">
        <v>3</v>
      </c>
      <c r="C26" s="353" t="s">
        <v>72</v>
      </c>
      <c r="D26" s="374" t="s">
        <v>2362</v>
      </c>
      <c r="E26" s="365" t="s">
        <v>0</v>
      </c>
      <c r="F26" s="197" t="s">
        <v>66</v>
      </c>
      <c r="G26" s="34"/>
    </row>
    <row r="27" spans="1:7" ht="90" customHeight="1">
      <c r="A27" s="368"/>
      <c r="B27" s="357"/>
      <c r="C27" s="354"/>
      <c r="D27" s="375"/>
      <c r="E27" s="366"/>
      <c r="F27" s="198" t="s">
        <v>61</v>
      </c>
      <c r="G27" s="34"/>
    </row>
    <row r="28" spans="1:7" ht="19.25" customHeight="1">
      <c r="A28" s="368"/>
      <c r="B28" s="357"/>
      <c r="C28" s="354"/>
      <c r="D28" s="375"/>
      <c r="E28" s="366"/>
      <c r="F28" s="198" t="s">
        <v>62</v>
      </c>
      <c r="G28" s="34"/>
    </row>
    <row r="29" spans="1:7" ht="74.5" customHeight="1">
      <c r="A29" s="368"/>
      <c r="B29" s="357"/>
      <c r="C29" s="354"/>
      <c r="D29" s="375"/>
      <c r="E29" s="366"/>
      <c r="F29" s="198" t="s">
        <v>63</v>
      </c>
      <c r="G29" s="34"/>
    </row>
    <row r="30" spans="1:7" ht="62.5" customHeight="1">
      <c r="A30" s="368"/>
      <c r="B30" s="357"/>
      <c r="C30" s="354"/>
      <c r="D30" s="375"/>
      <c r="E30" s="366"/>
      <c r="F30" s="198" t="s">
        <v>64</v>
      </c>
      <c r="G30" s="34"/>
    </row>
    <row r="31" spans="1:7" ht="81" customHeight="1">
      <c r="A31" s="368"/>
      <c r="B31" s="357"/>
      <c r="C31" s="354"/>
      <c r="D31" s="375"/>
      <c r="E31" s="366"/>
      <c r="F31" s="198" t="s">
        <v>65</v>
      </c>
      <c r="G31" s="34"/>
    </row>
    <row r="32" spans="1:7" ht="48.75" customHeight="1">
      <c r="A32" s="368"/>
      <c r="B32" s="357"/>
      <c r="C32" s="354"/>
      <c r="D32" s="375"/>
      <c r="E32" s="366"/>
      <c r="F32" s="198" t="s">
        <v>68</v>
      </c>
      <c r="G32" s="34"/>
    </row>
    <row r="33" spans="1:7" ht="98.5" customHeight="1">
      <c r="A33" s="368"/>
      <c r="B33" s="357"/>
      <c r="C33" s="354"/>
      <c r="D33" s="375"/>
      <c r="E33" s="366"/>
      <c r="F33" s="198" t="s">
        <v>67</v>
      </c>
      <c r="G33" s="34"/>
    </row>
    <row r="34" spans="1:7" ht="89" customHeight="1">
      <c r="A34" s="368"/>
      <c r="B34" s="357"/>
      <c r="C34" s="354"/>
      <c r="D34" s="375"/>
      <c r="E34" s="366"/>
      <c r="F34" s="198" t="s">
        <v>69</v>
      </c>
      <c r="G34" s="34"/>
    </row>
    <row r="35" spans="1:7" ht="29" customHeight="1">
      <c r="A35" s="368"/>
      <c r="B35" s="357"/>
      <c r="C35" s="354"/>
      <c r="D35" s="375"/>
      <c r="E35" s="366"/>
      <c r="F35" s="198" t="s">
        <v>70</v>
      </c>
      <c r="G35" s="34"/>
    </row>
    <row r="36" spans="1:7" ht="144">
      <c r="A36" s="368"/>
      <c r="B36" s="358"/>
      <c r="C36" s="355"/>
      <c r="D36" s="376"/>
      <c r="E36" s="367"/>
      <c r="F36" s="199" t="s">
        <v>71</v>
      </c>
      <c r="G36" s="34"/>
    </row>
    <row r="37" spans="1:7" ht="120">
      <c r="A37" s="368"/>
      <c r="B37" s="171">
        <v>3.01</v>
      </c>
      <c r="C37" s="172" t="s">
        <v>72</v>
      </c>
      <c r="D37" s="39" t="s">
        <v>2363</v>
      </c>
      <c r="E37" s="200" t="s">
        <v>1351</v>
      </c>
      <c r="F37" s="201" t="s">
        <v>1457</v>
      </c>
      <c r="G37" s="34"/>
    </row>
    <row r="38" spans="1:7" ht="108">
      <c r="A38" s="368"/>
      <c r="B38" s="171">
        <v>3.02</v>
      </c>
      <c r="C38" s="172" t="s">
        <v>1384</v>
      </c>
      <c r="D38" s="39" t="s">
        <v>2364</v>
      </c>
      <c r="E38" s="200" t="s">
        <v>1399</v>
      </c>
      <c r="F38" s="201" t="s">
        <v>1458</v>
      </c>
      <c r="G38" s="34"/>
    </row>
    <row r="39" spans="1:7" ht="96">
      <c r="A39" s="368"/>
      <c r="B39" s="182">
        <v>4</v>
      </c>
      <c r="C39" s="181" t="s">
        <v>1554</v>
      </c>
      <c r="D39" s="39" t="s">
        <v>2365</v>
      </c>
      <c r="E39" s="37" t="s">
        <v>2307</v>
      </c>
      <c r="F39" s="37" t="s">
        <v>1555</v>
      </c>
      <c r="G39" s="34"/>
    </row>
    <row r="40" spans="1:7" ht="60">
      <c r="A40" s="368"/>
      <c r="B40" s="171">
        <v>4.01</v>
      </c>
      <c r="C40" s="181" t="s">
        <v>1554</v>
      </c>
      <c r="D40" s="39" t="s">
        <v>2367</v>
      </c>
      <c r="E40" s="37" t="s">
        <v>2321</v>
      </c>
      <c r="F40" s="37" t="s">
        <v>2326</v>
      </c>
      <c r="G40" s="34"/>
    </row>
    <row r="41" spans="1:7" ht="60">
      <c r="A41" s="368"/>
      <c r="B41" s="171" t="s">
        <v>2354</v>
      </c>
      <c r="C41" s="181" t="s">
        <v>1554</v>
      </c>
      <c r="D41" s="39" t="s">
        <v>2366</v>
      </c>
      <c r="E41" s="37" t="s">
        <v>2357</v>
      </c>
      <c r="F41" s="37" t="s">
        <v>2355</v>
      </c>
      <c r="G41" s="34"/>
    </row>
    <row r="42" spans="1:7" ht="60">
      <c r="A42" s="368"/>
      <c r="B42" s="171" t="s">
        <v>2399</v>
      </c>
      <c r="C42" s="181" t="s">
        <v>1554</v>
      </c>
      <c r="D42" s="39" t="s">
        <v>2406</v>
      </c>
      <c r="E42" s="37" t="s">
        <v>2356</v>
      </c>
      <c r="F42" s="37" t="s">
        <v>2400</v>
      </c>
      <c r="G42" s="34"/>
    </row>
    <row r="43" spans="1:7" ht="132">
      <c r="A43" s="368"/>
      <c r="B43" s="193">
        <v>4.0999999999999996</v>
      </c>
      <c r="C43" s="181" t="s">
        <v>2405</v>
      </c>
      <c r="D43" s="194">
        <v>42867</v>
      </c>
      <c r="E43" s="202" t="s">
        <v>2408</v>
      </c>
      <c r="F43" s="37" t="s">
        <v>2407</v>
      </c>
      <c r="G43" s="34"/>
    </row>
    <row r="44" spans="1:7" ht="84">
      <c r="A44" s="368"/>
      <c r="B44" s="193">
        <v>4.2</v>
      </c>
      <c r="C44" s="181" t="s">
        <v>2405</v>
      </c>
      <c r="D44" s="194">
        <v>42704</v>
      </c>
      <c r="E44" s="202" t="s">
        <v>2625</v>
      </c>
      <c r="F44" s="37" t="s">
        <v>2598</v>
      </c>
      <c r="G44" s="34"/>
    </row>
    <row r="45" spans="1:7" ht="156">
      <c r="A45" s="368"/>
      <c r="B45" s="243">
        <v>5</v>
      </c>
      <c r="C45" s="181" t="s">
        <v>2405</v>
      </c>
      <c r="D45" s="194">
        <v>42867</v>
      </c>
      <c r="E45" s="202" t="s">
        <v>13032</v>
      </c>
      <c r="F45" s="37" t="s">
        <v>12754</v>
      </c>
      <c r="G45" s="34"/>
    </row>
    <row r="46" spans="1:7" ht="48">
      <c r="A46" s="368"/>
      <c r="B46" s="193">
        <v>5.01</v>
      </c>
      <c r="C46" s="181" t="s">
        <v>2405</v>
      </c>
      <c r="D46" s="194">
        <v>42907</v>
      </c>
      <c r="E46" s="202" t="s">
        <v>13052</v>
      </c>
      <c r="F46" s="37" t="s">
        <v>12754</v>
      </c>
      <c r="G46" s="34"/>
    </row>
    <row r="47" spans="1:7" ht="72">
      <c r="A47" s="368"/>
      <c r="B47" s="193">
        <v>5.0999999999999996</v>
      </c>
      <c r="C47" s="181" t="s">
        <v>2405</v>
      </c>
      <c r="D47" s="194">
        <v>43070</v>
      </c>
      <c r="E47" s="202" t="s">
        <v>13247</v>
      </c>
      <c r="F47" s="37" t="s">
        <v>13248</v>
      </c>
      <c r="G47" s="34"/>
    </row>
    <row r="48" spans="1:7" ht="60">
      <c r="A48" s="368"/>
      <c r="B48" s="193">
        <v>5.1100000000000003</v>
      </c>
      <c r="C48" s="181" t="s">
        <v>13489</v>
      </c>
      <c r="D48" s="194">
        <v>43217</v>
      </c>
      <c r="E48" s="202" t="s">
        <v>13617</v>
      </c>
      <c r="F48" s="37" t="s">
        <v>13523</v>
      </c>
      <c r="G48" s="34"/>
    </row>
    <row r="49" spans="1:7" ht="60">
      <c r="A49" s="368"/>
      <c r="B49" s="193">
        <v>5.12</v>
      </c>
      <c r="C49" s="181" t="s">
        <v>13489</v>
      </c>
      <c r="D49" s="194">
        <v>43581</v>
      </c>
      <c r="E49" s="202" t="s">
        <v>13617</v>
      </c>
      <c r="F49" s="37" t="s">
        <v>14191</v>
      </c>
      <c r="G49" s="34"/>
    </row>
    <row r="50" spans="1:7" ht="84">
      <c r="A50" s="368"/>
      <c r="B50" s="243">
        <v>6</v>
      </c>
      <c r="C50" s="181" t="s">
        <v>13489</v>
      </c>
      <c r="D50" s="194">
        <v>43964</v>
      </c>
      <c r="E50" s="202" t="s">
        <v>14434</v>
      </c>
      <c r="F50" s="37" t="s">
        <v>14205</v>
      </c>
      <c r="G50" s="34"/>
    </row>
    <row r="51" spans="1:7" ht="48">
      <c r="A51" s="368"/>
      <c r="B51" s="193">
        <v>6.01</v>
      </c>
      <c r="C51" s="181" t="s">
        <v>13489</v>
      </c>
      <c r="D51" s="194">
        <v>43970</v>
      </c>
      <c r="E51" s="202" t="s">
        <v>15504</v>
      </c>
      <c r="F51" s="202" t="s">
        <v>14205</v>
      </c>
      <c r="G51" s="34"/>
    </row>
    <row r="52" spans="1:7" ht="14" thickBot="1">
      <c r="A52" s="369"/>
      <c r="B52" s="370" t="str">
        <f ca="1">OFFSET(L!$C$1,MATCH("General"&amp;"Cpy",L!$A:$A,0)-1,SL,,)</f>
        <v>© 2020 Responsible Minerals Initiative. All rights reserved.</v>
      </c>
      <c r="C52" s="370"/>
      <c r="D52" s="370"/>
      <c r="E52" s="370"/>
      <c r="F52" s="370"/>
      <c r="G52" s="35"/>
    </row>
    <row r="53" spans="1:7" ht="14" thickTop="1">
      <c r="A53" s="119"/>
      <c r="B53" s="120"/>
      <c r="C53" s="120"/>
      <c r="D53" s="214"/>
      <c r="E53" s="120"/>
      <c r="F53" s="120"/>
      <c r="G53" s="120"/>
    </row>
  </sheetData>
  <sheetProtection algorithmName="SHA-512" hashValue="mkAguLaZCb93NrKxw73R4KoqNvcuIJra/woDV26coJljLk48LrRnm5Xck6Hft/WixW3yD6R1dpxIXPTnOIROew==" saltValue="fk1odkmhtRQAkmho4w30uw==" spinCount="100000" sheet="1" formatColumns="0"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baseColWidth="10" defaultColWidth="8.83203125" defaultRowHeight="13"/>
  <cols>
    <col min="1" max="1" width="20.6640625" style="76" customWidth="1"/>
    <col min="2" max="2" width="57.1640625" style="76" customWidth="1"/>
    <col min="3" max="16384" width="8.8320312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14433</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15478</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baseColWidth="10" defaultColWidth="8.83203125" defaultRowHeight="13"/>
  <cols>
    <col min="1" max="1" width="11.1640625" customWidth="1"/>
    <col min="2" max="2" width="25.664062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baseColWidth="10" defaultColWidth="8.83203125" defaultRowHeight="13"/>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4">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6">
      <c r="A5" s="125"/>
      <c r="B5" s="114"/>
    </row>
    <row r="6" spans="1:2" ht="34">
      <c r="A6" s="124" t="str">
        <f ca="1">OFFSET(L!$C$1,MATCH("Instructions"&amp;ADDRESS(ROW(),COLUMN(),4),L!$A:$A,0)-1,SL,,)</f>
        <v>Instructions for completing Company Information questions (rows 8 - 22).
Provide comments in ENGLISH only</v>
      </c>
      <c r="B6" s="114" t="s">
        <v>1327</v>
      </c>
    </row>
    <row r="7" spans="1:2" ht="17">
      <c r="A7" s="294" t="str">
        <f ca="1">OFFSET(L!$C$1,MATCH("Instructions"&amp;ADDRESS(ROW(),COLUMN(),4),L!$A:$A,0)-1,SL,,)</f>
        <v xml:space="preserve">Note:  Entries with (*) are mandatory fields. </v>
      </c>
      <c r="B7" s="114"/>
    </row>
    <row r="8" spans="1:2" ht="34">
      <c r="A8" s="121" t="str">
        <f ca="1">OFFSET(L!$C$1,MATCH("Instructions"&amp;ADDRESS(ROW(),COLUMN(),4),L!$A:$A,0)-1,SL,,)</f>
        <v>1. Insert your company's Legal Name.  Please do not use abbreviations. In this field you have the option to add other commercial names, DBAs, etc.</v>
      </c>
      <c r="B8" s="114"/>
    </row>
    <row r="9" spans="1:2" ht="310"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4">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4">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7">
      <c r="A15" s="121" t="str">
        <f ca="1">OFFSET(L!$C$1,MATCH("Instructions"&amp;ADDRESS(ROW(),COLUMN(),4),L!$A:$A,0)-1,SL,,)</f>
        <v>8. Insert the telephone number for the contact. This field is mandatory.</v>
      </c>
      <c r="B15" s="114"/>
    </row>
    <row r="16" spans="1:2" ht="51">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7">
      <c r="A17" s="121" t="str">
        <f ca="1">OFFSET(L!$C$1,MATCH("Instructions"&amp;ADDRESS(ROW(),COLUMN(),4),L!$A:$A,0)-1,SL,,)</f>
        <v>10. Insert the title for the Authorizing person. This field is optional.</v>
      </c>
      <c r="B17" s="114"/>
    </row>
    <row r="18" spans="1:2" ht="34">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7">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4">
      <c r="A21" s="121" t="str">
        <f ca="1">OFFSET(L!$C$1,MATCH("Instructions"&amp;ADDRESS(ROW(),COLUMN(),4),L!$A:$A,0)-1,SL,,)</f>
        <v xml:space="preserve">14. As an example, the user may save the file name as:  companyname-date.xls (date as YYYY-MM-DD).  </v>
      </c>
      <c r="B21" s="114" t="s">
        <v>1327</v>
      </c>
    </row>
    <row r="22" spans="1:2" ht="16">
      <c r="A22" s="125"/>
      <c r="B22" s="114"/>
    </row>
    <row r="23" spans="1:2" ht="34">
      <c r="A23" s="124" t="str">
        <f ca="1">OFFSET(L!$C$1,MATCH("Instructions"&amp;ADDRESS(ROW(),COLUMN(),4),L!$A:$A,0)-1,SL,,)</f>
        <v>Instructions for completing the eight Due Diligence Questions (rows 24 - 71).
Provide answers in ENGLISH only</v>
      </c>
      <c r="B23" s="114" t="s">
        <v>1327</v>
      </c>
    </row>
    <row r="24" spans="1:2" ht="8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8">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4">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53">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204">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8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8">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7">
      <c r="A35" s="121" t="str">
        <f ca="1">OFFSET(L!$C$1,MATCH("Instructions"&amp;ADDRESS(ROW(),COLUMN(),4),L!$A:$A,0)-1,SL,,)</f>
        <v>Provide comments in the Comment sections as required to clarify your responses.</v>
      </c>
      <c r="B35" s="114"/>
    </row>
    <row r="36" spans="1:2" ht="16">
      <c r="A36" s="125"/>
      <c r="B36" s="114"/>
    </row>
    <row r="37" spans="1:2" ht="51">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53">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8">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8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8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204">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7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53">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36">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6">
      <c r="A47" s="125"/>
      <c r="B47" s="114"/>
    </row>
    <row r="48" spans="1:2" ht="34">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8">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4">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4">
      <c r="A52" s="121" t="str">
        <f ca="1">OFFSET(L!$C$1,MATCH("Instructions"&amp;ADDRESS(ROW(),COLUMN(),4),L!$A:$A,0)-1,SL,,)</f>
        <v>2. Metal (*)   -   Use the pull down menu to select the metal for which you are entering smelter information.  This field is mandatory.</v>
      </c>
      <c r="B52" s="114"/>
    </row>
    <row r="53" spans="1:2" ht="68">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8">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8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8">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8">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8">
      <c r="A58" s="121" t="str">
        <f ca="1">OFFSET(L!$C$1,MATCH("Instructions"&amp;ADDRESS(ROW(),COLUMN(),4),L!$A:$A,0)-1,SL,,)</f>
        <v>8. Smelter Street -  Provide the street name on which the smelter is located. This field is optional.</v>
      </c>
      <c r="B58" s="114" t="s">
        <v>1326</v>
      </c>
    </row>
    <row r="59" spans="1:2" ht="34">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204">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8">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8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102">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102">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6">
      <c r="A67" s="126"/>
      <c r="B67" s="114"/>
    </row>
    <row r="68" spans="1:2" s="28" customFormat="1" ht="34.5" customHeight="1">
      <c r="A68" s="124" t="str">
        <f ca="1">OFFSET(L!$C$1,MATCH("Instructions"&amp;ADDRESS(ROW(),COLUMN(),4),L!$A:$A,0)-1,SL,,)</f>
        <v>TERMS AND CONDITIONS</v>
      </c>
      <c r="B68" s="114"/>
    </row>
    <row r="69" spans="1:2" s="28" customFormat="1" ht="16">
      <c r="A69" s="126"/>
      <c r="B69" s="114"/>
    </row>
    <row r="70" spans="1:2" ht="68">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5"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53">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8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4">
      <c r="A74" s="121"/>
      <c r="B74" s="114" t="s">
        <v>451</v>
      </c>
    </row>
    <row r="75" spans="1:2" ht="17">
      <c r="A75" s="121" t="str">
        <f ca="1">OFFSET(L!$C$1,MATCH("General"&amp;"Cpy",L!$A:$A,0)-1,SL,,)</f>
        <v>© 2020 Responsible Minerals Initiative. All rights reserved.</v>
      </c>
      <c r="B75" s="115"/>
    </row>
    <row r="76" spans="1:2" ht="16">
      <c r="A76" s="122" t="s">
        <v>1058</v>
      </c>
      <c r="B76" s="115"/>
    </row>
    <row r="77" spans="1:2" ht="17" thickBot="1">
      <c r="A77" s="169" t="s">
        <v>15505</v>
      </c>
    </row>
  </sheetData>
  <sheetProtection algorithmName="SHA-512" hashValue="N7PgLK/b6qSiRuYP6IJLKKaehwHeb2EDWc30L70AJshd7Eh0gJlg69QmEgS1UyLI/0APEgOkC1FmRYjugKO/ww==" saltValue="w7I/A/hb6qUhO8umuFiG7Q=="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0" activePane="bottomLeft" state="frozen"/>
      <selection activeCell="A4" sqref="A4"/>
      <selection pane="bottomLeft" sqref="A1:D1"/>
    </sheetView>
  </sheetViews>
  <sheetFormatPr baseColWidth="10" defaultColWidth="8.83203125" defaultRowHeight="13"/>
  <cols>
    <col min="1" max="1" width="1.6640625" style="113" customWidth="1"/>
    <col min="2" max="2" width="35.6640625" style="113" customWidth="1"/>
    <col min="3" max="3" width="105.6640625" style="113" customWidth="1"/>
    <col min="4" max="5" width="1.6640625" style="113" customWidth="1"/>
    <col min="6" max="6" width="4.6640625" style="113" customWidth="1"/>
    <col min="7" max="7" width="4.83203125" style="113" customWidth="1"/>
    <col min="8" max="16384" width="8.83203125" style="113"/>
  </cols>
  <sheetData>
    <row r="1" spans="1:5" ht="14" thickTop="1">
      <c r="A1" s="377"/>
      <c r="B1" s="378"/>
      <c r="C1" s="378"/>
      <c r="D1" s="379"/>
    </row>
    <row r="2" spans="1:5" ht="71.25" customHeight="1">
      <c r="A2" s="87"/>
      <c r="B2" s="167" t="str">
        <f ca="1">OFFSET(L!$C$1,MATCH("Definitions"&amp;ADDRESS(ROW(),COLUMN(),4),L!$A:$A,0)-1,SL,,)</f>
        <v>ITEM</v>
      </c>
      <c r="C2" s="167" t="str">
        <f ca="1">OFFSET(L!$C$1,MATCH("Definitions"&amp;ADDRESS(ROW(),COLUMN(),4),L!$A:$A,0)-1,SL,,)</f>
        <v>DEFINITION</v>
      </c>
      <c r="D2" s="381"/>
      <c r="E2" s="127"/>
    </row>
    <row r="3" spans="1:5" ht="64" customHeight="1">
      <c r="A3" s="87"/>
      <c r="B3" s="74" t="str">
        <f ca="1">OFFSET(L!$C$1,MATCH("Definitions"&amp;ADDRESS(ROW(),COLUMN(),4),L!$A:$A,0)-1,SL,,)</f>
        <v>3TG</v>
      </c>
      <c r="C3" s="74" t="str">
        <f ca="1">OFFSET(L!$C$1,MATCH("Definitions"&amp;ADDRESS(ROW(),COLUMN(),4),L!$A:$A,0)-1,SL,,)</f>
        <v>Tantalum, tin, tungsten, gold</v>
      </c>
      <c r="D3" s="381"/>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81"/>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81"/>
      <c r="E5" s="128"/>
    </row>
    <row r="6" spans="1:5" ht="119">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81"/>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81"/>
      <c r="E7" s="128" t="s">
        <v>1336</v>
      </c>
    </row>
    <row r="8" spans="1:5" ht="153">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81"/>
      <c r="E8" s="128" t="s">
        <v>1339</v>
      </c>
    </row>
    <row r="9" spans="1:5" ht="68">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81"/>
      <c r="E9" s="128" t="s">
        <v>1336</v>
      </c>
    </row>
    <row r="10" spans="1:5" ht="51">
      <c r="A10" s="87"/>
      <c r="B10" s="74" t="str">
        <f ca="1">OFFSET(L!$C$1,MATCH("Definitions"&amp;ADDRESS(ROW(),COLUMN(),4),L!$A:$A,0)-1,SL,,)</f>
        <v>DRC</v>
      </c>
      <c r="C10" s="74" t="str">
        <f ca="1">OFFSET(L!$C$1,MATCH("Definitions"&amp;ADDRESS(ROW(),COLUMN(),4),L!$A:$A,0)-1,SL,,)</f>
        <v>Democratic Republic of Congo</v>
      </c>
      <c r="D10" s="381"/>
      <c r="E10" s="128" t="s">
        <v>1335</v>
      </c>
    </row>
    <row r="11" spans="1:5" ht="68"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81"/>
      <c r="E11" s="128" t="s">
        <v>1335</v>
      </c>
    </row>
    <row r="12" spans="1:5" ht="68">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81"/>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81"/>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81"/>
      <c r="E14" s="128" t="s">
        <v>1335</v>
      </c>
    </row>
    <row r="15" spans="1:5" ht="153">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81"/>
      <c r="E15" s="128" t="s">
        <v>1335</v>
      </c>
    </row>
    <row r="16" spans="1:5" ht="68">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81"/>
      <c r="E16" s="128" t="s">
        <v>1335</v>
      </c>
    </row>
    <row r="17" spans="1:5" ht="204">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81"/>
      <c r="E17" s="128" t="s">
        <v>1335</v>
      </c>
    </row>
    <row r="18" spans="1:5" ht="17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81"/>
      <c r="E18" s="128" t="s">
        <v>1335</v>
      </c>
    </row>
    <row r="19" spans="1:5" ht="17">
      <c r="A19" s="87"/>
      <c r="B19" s="74" t="str">
        <f ca="1">OFFSET(L!$C$1,MATCH("Definitions"&amp;ADDRESS(ROW(),COLUMN(),4),L!$A:$A,0)-1,SL,,)</f>
        <v>OECD</v>
      </c>
      <c r="C19" s="74" t="str">
        <f ca="1">OFFSET(L!$C$1,MATCH("Definitions"&amp;ADDRESS(ROW(),COLUMN(),4),L!$A:$A,0)-1,SL,,)</f>
        <v>Organisation for Economic Co-operation and Development</v>
      </c>
      <c r="D19" s="381"/>
      <c r="E19" s="128"/>
    </row>
    <row r="20" spans="1:5" ht="51">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81"/>
      <c r="E20" s="128"/>
    </row>
    <row r="21" spans="1:5" ht="17">
      <c r="A21" s="87"/>
      <c r="B21" s="74" t="str">
        <f ca="1">OFFSET(L!$C$1,MATCH("Definitions"&amp;ADDRESS(ROW(),COLUMN(),4),L!$A:$A,0)-1,SL,,)</f>
        <v>RBA</v>
      </c>
      <c r="C21" s="74" t="str">
        <f ca="1">OFFSET(L!$C$1,MATCH("Definitions"&amp;ADDRESS(ROW(),COLUMN(),4),L!$A:$A,0)-1,SL,,)</f>
        <v>Responsible Business Alliance (www.responsiblebusiness.org)</v>
      </c>
      <c r="D21" s="381"/>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81"/>
      <c r="E22" s="128"/>
    </row>
    <row r="23" spans="1:5" ht="68">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81"/>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81"/>
      <c r="E24" s="128"/>
    </row>
    <row r="25" spans="1:5" ht="17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81"/>
      <c r="E25" s="128" t="s">
        <v>1335</v>
      </c>
    </row>
    <row r="26" spans="1:5" ht="85">
      <c r="A26" s="87"/>
      <c r="B26" s="74" t="str">
        <f ca="1">OFFSET(L!$C$1,MATCH("Definitions"&amp;ADDRESS(ROW(),COLUMN(),4),L!$A:$A,0)-1,SL,,)</f>
        <v>SEC</v>
      </c>
      <c r="C26" s="74" t="str">
        <f ca="1">OFFSET(L!$C$1,MATCH("Definitions"&amp;ADDRESS(ROW(),COLUMN(),4),L!$A:$A,0)-1,SL,,)</f>
        <v>U.S. Securities and Exchange Commission (www.sec.gov)</v>
      </c>
      <c r="D26" s="381"/>
      <c r="E26" s="128" t="s">
        <v>1337</v>
      </c>
    </row>
    <row r="27" spans="1:5" ht="8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81"/>
      <c r="E27" s="128" t="s">
        <v>1335</v>
      </c>
    </row>
    <row r="28" spans="1:5" ht="68">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81"/>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81"/>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81"/>
      <c r="E30" s="128" t="s">
        <v>1338</v>
      </c>
    </row>
    <row r="31" spans="1:5" ht="137"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81"/>
      <c r="E31" s="128"/>
    </row>
    <row r="32" spans="1:5" ht="16">
      <c r="A32" s="87"/>
      <c r="B32" s="380" t="str">
        <f ca="1">OFFSET(L!$C$1,MATCH("General"&amp;"Cpy",L!$A:$A,0)-1,SL,,)</f>
        <v>© 2020 Responsible Minerals Initiative. All rights reserved.</v>
      </c>
      <c r="C32" s="380"/>
      <c r="D32" s="381"/>
      <c r="E32" s="128"/>
    </row>
    <row r="33" spans="1:4" ht="14" thickBot="1">
      <c r="A33" s="88"/>
      <c r="B33" s="185"/>
      <c r="C33" s="185"/>
      <c r="D33" s="382"/>
    </row>
    <row r="34" spans="1:4" ht="14" thickTop="1"/>
  </sheetData>
  <sheetProtection algorithmName="SHA-512" hashValue="xUnC40fcpiYANmF0d82kYNDEEyFdDZO49VkIsRCd29C5YPSMFSXM+6rMOoCm/vf3IJy/rzDki7fI+u4ZRYfN8A==" saltValue="OoCYQyEJvWxf0U6Q7hbbLA==" spinCount="100000" sheet="1" objects="1" scenarios="1"/>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PageLayoutView="70" workbookViewId="0">
      <selection activeCell="G64" sqref="G64:J64"/>
    </sheetView>
  </sheetViews>
  <sheetFormatPr baseColWidth="10" defaultColWidth="8.83203125" defaultRowHeight="13"/>
  <cols>
    <col min="1" max="1" width="1.83203125" customWidth="1"/>
    <col min="2" max="2" width="83.1640625" customWidth="1"/>
    <col min="3" max="3" width="1.6640625" customWidth="1"/>
    <col min="4" max="5" width="16.6640625" customWidth="1"/>
    <col min="6" max="6" width="1.6640625" customWidth="1"/>
    <col min="7" max="9" width="16.6640625" customWidth="1"/>
    <col min="10" max="10" width="17.83203125" customWidth="1"/>
    <col min="11" max="11" width="1.6640625" customWidth="1"/>
    <col min="12" max="12" width="3.6640625" style="113" hidden="1" customWidth="1"/>
    <col min="13" max="15" width="4.83203125" style="113" hidden="1" customWidth="1"/>
    <col min="16" max="23" width="9.1640625" hidden="1" customWidth="1"/>
    <col min="24" max="24" width="9.1640625" customWidth="1"/>
  </cols>
  <sheetData>
    <row r="1" spans="1:34" ht="17" thickTop="1">
      <c r="A1" s="414"/>
      <c r="B1" s="415"/>
      <c r="C1" s="415"/>
      <c r="D1" s="415"/>
      <c r="E1" s="415"/>
      <c r="F1" s="415"/>
      <c r="G1" s="415"/>
      <c r="H1" s="415"/>
      <c r="I1" s="415"/>
      <c r="J1" s="415"/>
      <c r="K1" s="416"/>
      <c r="L1" s="139"/>
      <c r="M1" s="130"/>
      <c r="N1" s="130"/>
      <c r="O1" s="131"/>
      <c r="P1" s="12"/>
      <c r="Q1" s="12"/>
      <c r="R1" s="12"/>
      <c r="S1" s="12"/>
      <c r="T1" s="12"/>
      <c r="U1" s="12"/>
      <c r="V1" s="12"/>
      <c r="W1" s="12"/>
      <c r="X1" s="12"/>
      <c r="Y1" s="12"/>
      <c r="Z1" s="12"/>
      <c r="AA1" s="12"/>
      <c r="AB1" s="12"/>
      <c r="AC1" s="12"/>
      <c r="AD1" s="12"/>
      <c r="AE1" s="12"/>
      <c r="AF1" s="12"/>
      <c r="AG1" s="12"/>
      <c r="AH1" s="12"/>
    </row>
    <row r="2" spans="1:34" ht="82.25" customHeight="1">
      <c r="A2" s="45"/>
      <c r="B2" s="166"/>
      <c r="C2" s="46"/>
      <c r="D2" s="417" t="str">
        <f ca="1">OFFSET(L!$C$1,MATCH("Declaration"&amp;ADDRESS(ROW(),COLUMN(),4),L!$A:$A,0)-1,SL,,)</f>
        <v>Conflict Minerals Reporting Template (CMRT)</v>
      </c>
      <c r="E2" s="418"/>
      <c r="F2" s="418"/>
      <c r="G2" s="418"/>
      <c r="H2" s="418"/>
      <c r="I2" s="418"/>
      <c r="J2" s="419"/>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27"/>
      <c r="G3" s="427"/>
      <c r="H3" s="427"/>
      <c r="I3" s="184"/>
      <c r="J3" s="168" t="s">
        <v>15506</v>
      </c>
      <c r="K3" s="47"/>
      <c r="L3" s="139"/>
      <c r="M3" s="130"/>
      <c r="N3" s="130"/>
      <c r="O3" s="131"/>
      <c r="P3" s="144">
        <f>MATCH($D$3,LN,0)</f>
        <v>1</v>
      </c>
    </row>
    <row r="4" spans="1:34" ht="16">
      <c r="A4" s="45"/>
      <c r="B4" s="423" t="str">
        <f ca="1">OFFSET(L!$C$1,MATCH("Declaration"&amp;ADDRESS(ROW(),COLUMN(),4),L!$A:$A,0)-1,SL,,)</f>
        <v>The purpose of this document is to collect sourcing information on tin, tantalum, tungsten and gold used in products</v>
      </c>
      <c r="C4" s="423"/>
      <c r="D4" s="423"/>
      <c r="E4" s="423"/>
      <c r="F4" s="423"/>
      <c r="G4" s="423"/>
      <c r="H4" s="423"/>
      <c r="I4" s="428" t="str">
        <f ca="1">OFFSET(L!$C$1,MATCH("Declaration"&amp;ADDRESS(ROW(),COLUMN(),4),L!$A:$A,0)-1,SL,,)</f>
        <v>Link to Terms &amp; Conditions</v>
      </c>
      <c r="J4" s="428"/>
      <c r="K4" s="47"/>
      <c r="L4" s="141"/>
      <c r="M4" s="130"/>
      <c r="N4" s="130"/>
      <c r="O4" s="131"/>
      <c r="P4" s="12"/>
      <c r="Q4" s="12"/>
      <c r="R4" s="12"/>
      <c r="S4" s="12"/>
      <c r="T4" s="12"/>
      <c r="U4" s="12"/>
      <c r="V4" s="12"/>
      <c r="W4" s="12"/>
      <c r="X4" s="12"/>
      <c r="Y4" s="12"/>
      <c r="Z4" s="12"/>
      <c r="AA4" s="12"/>
      <c r="AB4" s="12"/>
      <c r="AC4" s="12"/>
      <c r="AD4" s="12"/>
      <c r="AE4" s="12"/>
      <c r="AF4" s="12"/>
      <c r="AG4" s="12"/>
      <c r="AH4" s="12"/>
    </row>
    <row r="5" spans="1:34" ht="16">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4">
      <c r="A6" s="45"/>
      <c r="B6" s="423" t="str">
        <f ca="1">OFFSET(L!$C$1,MATCH("Declaration"&amp;ADDRESS(ROW(),COLUMN(),4),L!$A:$A,0)-1,SL,,)</f>
        <v>Mandatory fields are noted with an asterisk (*).  Consult the instructions tab for guidance on how to answer each question.</v>
      </c>
      <c r="C6" s="423"/>
      <c r="D6" s="423"/>
      <c r="E6" s="423"/>
      <c r="F6" s="423"/>
      <c r="G6" s="423"/>
      <c r="H6" s="423"/>
      <c r="I6" s="423"/>
      <c r="J6" s="423"/>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6">
      <c r="A7" s="45"/>
      <c r="B7" s="432" t="str">
        <f ca="1">OFFSET(L!$C$1,MATCH("Declaration"&amp;ADDRESS(ROW(),COLUMN(),4),L!$A:$A,0)-1,SL,,)</f>
        <v>Company Information</v>
      </c>
      <c r="C7" s="432"/>
      <c r="D7" s="432"/>
      <c r="E7" s="432"/>
      <c r="F7" s="432"/>
      <c r="G7" s="432"/>
      <c r="H7" s="432"/>
      <c r="I7" s="432"/>
      <c r="J7" s="432"/>
      <c r="K7" s="47"/>
      <c r="L7" s="141"/>
      <c r="M7" s="130"/>
      <c r="N7" s="130"/>
      <c r="O7" s="131"/>
      <c r="P7" s="12"/>
      <c r="Q7" s="12"/>
      <c r="R7" s="12"/>
      <c r="S7" s="12"/>
      <c r="T7" s="12"/>
      <c r="U7" s="12"/>
      <c r="V7" s="12"/>
      <c r="W7" s="12"/>
      <c r="X7" s="12"/>
      <c r="Y7" s="12"/>
      <c r="Z7" s="12"/>
      <c r="AA7" s="12"/>
      <c r="AB7" s="12"/>
      <c r="AC7" s="12"/>
      <c r="AD7" s="12"/>
      <c r="AE7" s="12"/>
      <c r="AF7" s="12"/>
      <c r="AG7" s="12"/>
      <c r="AH7" s="12"/>
    </row>
    <row r="8" spans="1:34" ht="16">
      <c r="A8" s="49"/>
      <c r="B8" s="86" t="str">
        <f ca="1">OFFSET(L!$C$1,MATCH("Declaration"&amp;ADDRESS(ROW(),COLUMN(),4),L!$A:$A,0)-1,SL,,)</f>
        <v>Company Name (*):</v>
      </c>
      <c r="C8" s="89"/>
      <c r="D8" s="420" t="s">
        <v>15516</v>
      </c>
      <c r="E8" s="421"/>
      <c r="F8" s="421"/>
      <c r="G8" s="421"/>
      <c r="H8" s="421"/>
      <c r="I8" s="421"/>
      <c r="J8" s="422"/>
      <c r="K8" s="50"/>
      <c r="L8" s="141"/>
      <c r="M8" s="130"/>
      <c r="N8" s="130"/>
      <c r="O8" s="131"/>
      <c r="P8" s="12"/>
      <c r="Q8" s="12"/>
      <c r="R8" s="12"/>
      <c r="S8" s="12"/>
      <c r="T8" s="12"/>
      <c r="U8" s="12"/>
      <c r="V8" s="12"/>
      <c r="W8" s="12"/>
      <c r="X8" s="12"/>
      <c r="Y8" s="12"/>
      <c r="Z8" s="12"/>
      <c r="AA8" s="12"/>
      <c r="AB8" s="12"/>
      <c r="AC8" s="12"/>
      <c r="AD8" s="12"/>
      <c r="AE8" s="12"/>
      <c r="AF8" s="12"/>
      <c r="AG8" s="12"/>
      <c r="AH8" s="12"/>
    </row>
    <row r="9" spans="1:34" ht="16">
      <c r="A9" s="49"/>
      <c r="B9" s="86" t="str">
        <f ca="1">OFFSET(L!$C$1,MATCH("Declaration"&amp;ADDRESS(ROW(),COLUMN(),4),L!$A:$A,0)-1,SL,,)</f>
        <v>Declaration Scope or Class (*):</v>
      </c>
      <c r="C9" s="89"/>
      <c r="D9" s="429" t="s">
        <v>504</v>
      </c>
      <c r="E9" s="430"/>
      <c r="F9" s="430"/>
      <c r="G9" s="431"/>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5" customHeight="1">
      <c r="A10" s="49"/>
      <c r="B10" s="433" t="str">
        <f ca="1">OFFSET(L!$C$1,MATCH("Declaration"&amp;ADDRESS(ROW(),COLUMN(),4)&amp;LEFT($D$9,1),L!$A:$A,0)-1,SL,,)</f>
        <v>Description of Scope:</v>
      </c>
      <c r="C10" s="151"/>
      <c r="D10" s="424"/>
      <c r="E10" s="425"/>
      <c r="F10" s="425"/>
      <c r="G10" s="425"/>
      <c r="H10" s="425"/>
      <c r="I10" s="425"/>
      <c r="J10" s="426"/>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
      <c r="A11" s="49"/>
      <c r="B11" s="434"/>
      <c r="C11" s="151"/>
      <c r="D11" s="398" t="str">
        <f ca="1">IF(D9=Q9,OFFSET(L!$C$1,MATCH("Declaration"&amp;ADDRESS(ROW(),COLUMN(),4),L!$A:$A,0)-1,SL,,),"")</f>
        <v/>
      </c>
      <c r="E11" s="399"/>
      <c r="F11" s="399"/>
      <c r="G11" s="399"/>
      <c r="H11" s="399"/>
      <c r="I11" s="399"/>
      <c r="J11" s="400"/>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
      <c r="A12" s="49"/>
      <c r="B12" s="51" t="str">
        <f ca="1">OFFSET(L!$C$1,MATCH("Declaration"&amp;ADDRESS(ROW(),COLUMN(),4),L!$A:$A,0)-1,SL,,)</f>
        <v>Company Unique ID:</v>
      </c>
      <c r="C12" s="90"/>
      <c r="D12" s="407"/>
      <c r="E12" s="408"/>
      <c r="F12" s="408"/>
      <c r="G12" s="408"/>
      <c r="H12" s="408"/>
      <c r="I12" s="408"/>
      <c r="J12" s="409"/>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
      <c r="A13" s="49"/>
      <c r="B13" s="51" t="str">
        <f ca="1">OFFSET(L!$C$1,MATCH("Declaration"&amp;ADDRESS(ROW(),COLUMN(),4),L!$A:$A,0)-1,SL,,)</f>
        <v>Company Unique ID Authority:</v>
      </c>
      <c r="C13" s="90"/>
      <c r="D13" s="407"/>
      <c r="E13" s="408"/>
      <c r="F13" s="408"/>
      <c r="G13" s="408"/>
      <c r="H13" s="408"/>
      <c r="I13" s="408"/>
      <c r="J13" s="409"/>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
      <c r="A14" s="49"/>
      <c r="B14" s="51" t="str">
        <f ca="1">OFFSET(L!$C$1,MATCH("Declaration"&amp;ADDRESS(ROW(),COLUMN(),4),L!$A:$A,0)-1,SL,,)</f>
        <v>Address:</v>
      </c>
      <c r="C14" s="90"/>
      <c r="D14" s="407" t="s">
        <v>15508</v>
      </c>
      <c r="E14" s="408"/>
      <c r="F14" s="408"/>
      <c r="G14" s="408"/>
      <c r="H14" s="408"/>
      <c r="I14" s="408"/>
      <c r="J14" s="409"/>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
      <c r="A15" s="49"/>
      <c r="B15" s="51" t="str">
        <f ca="1">OFFSET(L!$C$1,MATCH("Declaration"&amp;ADDRESS(ROW(),COLUMN(),4),L!$A:$A,0)-1,SL,,)</f>
        <v>Contact Name (*):</v>
      </c>
      <c r="C15" s="90"/>
      <c r="D15" s="407" t="s">
        <v>15509</v>
      </c>
      <c r="E15" s="408"/>
      <c r="F15" s="408"/>
      <c r="G15" s="408"/>
      <c r="H15" s="408"/>
      <c r="I15" s="408"/>
      <c r="J15" s="409"/>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
      <c r="A16" s="49"/>
      <c r="B16" s="51" t="str">
        <f ca="1">OFFSET(L!$C$1,MATCH("Declaration"&amp;ADDRESS(ROW(),COLUMN(),4),L!$A:$A,0)-1,SL,,)</f>
        <v>Email – Contact (*):</v>
      </c>
      <c r="C16" s="90"/>
      <c r="D16" s="435" t="s">
        <v>15510</v>
      </c>
      <c r="E16" s="436"/>
      <c r="F16" s="436"/>
      <c r="G16" s="436"/>
      <c r="H16" s="436"/>
      <c r="I16" s="436"/>
      <c r="J16" s="437"/>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
      <c r="A17" s="49"/>
      <c r="B17" s="51" t="str">
        <f ca="1">OFFSET(L!$C$1,MATCH("Declaration"&amp;ADDRESS(ROW(),COLUMN(),4),L!$A:$A,0)-1,SL,,)</f>
        <v>Phone – Contact (*):</v>
      </c>
      <c r="C17" s="90"/>
      <c r="D17" s="407" t="s">
        <v>15511</v>
      </c>
      <c r="E17" s="408"/>
      <c r="F17" s="408"/>
      <c r="G17" s="408"/>
      <c r="H17" s="408"/>
      <c r="I17" s="408"/>
      <c r="J17" s="409"/>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3">
      <c r="A18" s="49"/>
      <c r="B18" s="51" t="str">
        <f ca="1">OFFSET(L!$C$1,MATCH("Declaration"&amp;ADDRESS(ROW(),COLUMN(),4),L!$A:$A,0)-1,SL,,)</f>
        <v>Authorizer (*):</v>
      </c>
      <c r="C18" s="90"/>
      <c r="D18" s="407" t="s">
        <v>15509</v>
      </c>
      <c r="E18" s="408"/>
      <c r="F18" s="408"/>
      <c r="G18" s="408"/>
      <c r="H18" s="408"/>
      <c r="I18" s="408"/>
      <c r="J18" s="409"/>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3">
      <c r="A19" s="49"/>
      <c r="B19" s="51" t="str">
        <f ca="1">OFFSET(L!$C$1,MATCH("Declaration"&amp;ADDRESS(ROW(),COLUMN(),4),L!$A:$A,0)-1,SL,,)</f>
        <v>Title - Authorizer:</v>
      </c>
      <c r="C19" s="90"/>
      <c r="D19" s="407" t="s">
        <v>15512</v>
      </c>
      <c r="E19" s="408"/>
      <c r="F19" s="408"/>
      <c r="G19" s="408"/>
      <c r="H19" s="408"/>
      <c r="I19" s="408"/>
      <c r="J19" s="409"/>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3">
      <c r="A20" s="49"/>
      <c r="B20" s="51" t="str">
        <f ca="1">OFFSET(L!$C$1,MATCH("Declaration"&amp;ADDRESS(ROW(),COLUMN(),4),L!$A:$A,0)-1,SL,,)</f>
        <v>Email - Authorizer (*):</v>
      </c>
      <c r="C20" s="90"/>
      <c r="D20" s="435" t="s">
        <v>15510</v>
      </c>
      <c r="E20" s="436"/>
      <c r="F20" s="436"/>
      <c r="G20" s="436"/>
      <c r="H20" s="436"/>
      <c r="I20" s="436"/>
      <c r="J20" s="437"/>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
      <c r="A21" s="49"/>
      <c r="B21" s="51" t="str">
        <f ca="1">OFFSET(L!$C$1,MATCH("Declaration"&amp;ADDRESS(ROW(),COLUMN(),4),L!$A:$A,0)-1,SL,,)</f>
        <v>Phone - Authorizer:</v>
      </c>
      <c r="C21" s="163"/>
      <c r="D21" s="407" t="s">
        <v>15511</v>
      </c>
      <c r="E21" s="408"/>
      <c r="F21" s="408"/>
      <c r="G21" s="408"/>
      <c r="H21" s="408"/>
      <c r="I21" s="408"/>
      <c r="J21" s="409"/>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38">
        <v>44022</v>
      </c>
      <c r="E22" s="439"/>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10"/>
      <c r="E23" s="410"/>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
      <c r="A24" s="53"/>
      <c r="B24" s="440" t="str">
        <f ca="1">OFFSET(L!$C$1,MATCH("Declaration"&amp;ADDRESS(ROW(),COLUMN(),4),L!$A:$A,0)-1,SL,,)</f>
        <v>Answer the following questions 1 - 8 based on the declaration scope indicated above</v>
      </c>
      <c r="C24" s="440"/>
      <c r="D24" s="440"/>
      <c r="E24" s="440"/>
      <c r="F24" s="440"/>
      <c r="G24" s="440"/>
      <c r="H24" s="440"/>
      <c r="I24" s="440"/>
      <c r="J24" s="440"/>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51">
      <c r="A25" s="52"/>
      <c r="B25" s="55" t="str">
        <f ca="1">OFFSET(L!$C$1,MATCH("Declaration"&amp;ADDRESS(ROW(),COLUMN(),4),L!$A:$A,0)-1,SL,,)</f>
        <v>1) Is any 3TG intentionally added or used in the product(s) or in the production process? (*)</v>
      </c>
      <c r="C25" s="20"/>
      <c r="D25" s="397" t="str">
        <f ca="1">OFFSET(L!$C$1,MATCH("Declaration"&amp;ADDRESS(ROW(),COLUMN(),4),L!$A:$A,0)-1,SL,,)</f>
        <v>Answer</v>
      </c>
      <c r="E25" s="397"/>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3">
      <c r="A26" s="52"/>
      <c r="B26" s="51" t="str">
        <f ca="1">OFFSET(L!$C$1,MATCH("Declaration"&amp;ADDRESS(ROW(),COLUMN(),4),L!$A:$A,0)-1,SL,,)&amp;P26</f>
        <v xml:space="preserve">Tantalum  </v>
      </c>
      <c r="C26" s="46"/>
      <c r="D26" s="383" t="s">
        <v>499</v>
      </c>
      <c r="E26" s="384"/>
      <c r="F26" s="15"/>
      <c r="G26" s="385"/>
      <c r="H26" s="386"/>
      <c r="I26" s="386"/>
      <c r="J26" s="387"/>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3">
      <c r="A27" s="52"/>
      <c r="B27" s="51" t="str">
        <f ca="1">OFFSET(L!$C$1,MATCH("Declaration"&amp;ADDRESS(ROW(),COLUMN(),4),L!$A:$A,0)-1,SL,,)&amp;P27</f>
        <v>Tin  (*)</v>
      </c>
      <c r="C27" s="46"/>
      <c r="D27" s="383" t="s">
        <v>498</v>
      </c>
      <c r="E27" s="384"/>
      <c r="F27" s="15"/>
      <c r="G27" s="385"/>
      <c r="H27" s="386"/>
      <c r="I27" s="386"/>
      <c r="J27" s="387"/>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3">
      <c r="A28" s="52"/>
      <c r="B28" s="51" t="str">
        <f ca="1">OFFSET(L!$C$1,MATCH("Declaration"&amp;ADDRESS(ROW(),COLUMN(),4),L!$A:$A,0)-1,SL,,)&amp;P28</f>
        <v>Gold  (*)</v>
      </c>
      <c r="C28" s="46"/>
      <c r="D28" s="383" t="s">
        <v>498</v>
      </c>
      <c r="E28" s="384"/>
      <c r="F28" s="15"/>
      <c r="G28" s="385"/>
      <c r="H28" s="386"/>
      <c r="I28" s="386"/>
      <c r="J28" s="387"/>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3">
      <c r="A29" s="52"/>
      <c r="B29" s="51" t="str">
        <f ca="1">OFFSET(L!$C$1,MATCH("Declaration"&amp;ADDRESS(ROW(),COLUMN(),4),L!$A:$A,0)-1,SL,,)&amp;P29</f>
        <v xml:space="preserve">Tungsten  </v>
      </c>
      <c r="C29" s="46"/>
      <c r="D29" s="383" t="s">
        <v>499</v>
      </c>
      <c r="E29" s="384"/>
      <c r="F29" s="15"/>
      <c r="G29" s="385"/>
      <c r="H29" s="386"/>
      <c r="I29" s="386"/>
      <c r="J29" s="387"/>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5" customHeight="1">
      <c r="A31" s="52"/>
      <c r="B31" s="55" t="str">
        <f ca="1">OFFSET(L!$C$1,MATCH("Declaration"&amp;ADDRESS(ROW(),COLUMN(),4),L!$A:$A,0)-1,SL,,)&amp;Q$37</f>
        <v>2) Does any 3TG remain in the product(s)? (*)</v>
      </c>
      <c r="C31" s="13"/>
      <c r="D31" s="403" t="str">
        <f ca="1">D25</f>
        <v>Answer</v>
      </c>
      <c r="E31" s="403"/>
      <c r="F31" s="21"/>
      <c r="G31" s="55" t="str">
        <f ca="1">G25</f>
        <v>Comments</v>
      </c>
      <c r="H31" s="55"/>
      <c r="I31" s="55"/>
      <c r="J31" s="96"/>
      <c r="K31" s="47"/>
      <c r="L31" s="136" t="s">
        <v>1266</v>
      </c>
      <c r="M31" s="130"/>
      <c r="N31" s="130"/>
      <c r="O31" s="131"/>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3">
      <c r="A32" s="52"/>
      <c r="B32" s="51" t="str">
        <f ca="1">B26</f>
        <v xml:space="preserve">Tantalum  </v>
      </c>
      <c r="C32" s="13"/>
      <c r="D32" s="401"/>
      <c r="E32" s="402"/>
      <c r="F32" s="58"/>
      <c r="G32" s="385"/>
      <c r="H32" s="386"/>
      <c r="I32" s="386"/>
      <c r="J32" s="387"/>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3">
      <c r="A33" s="52"/>
      <c r="B33" s="51" t="str">
        <f ca="1">B27</f>
        <v>Tin  (*)</v>
      </c>
      <c r="C33" s="13"/>
      <c r="D33" s="383" t="s">
        <v>498</v>
      </c>
      <c r="E33" s="384"/>
      <c r="F33" s="58"/>
      <c r="G33" s="385"/>
      <c r="H33" s="386"/>
      <c r="I33" s="386"/>
      <c r="J33" s="387"/>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3">
      <c r="A34" s="52"/>
      <c r="B34" s="51" t="str">
        <f ca="1">B28</f>
        <v>Gold  (*)</v>
      </c>
      <c r="C34" s="13"/>
      <c r="D34" s="383" t="s">
        <v>498</v>
      </c>
      <c r="E34" s="384"/>
      <c r="F34" s="58"/>
      <c r="G34" s="385"/>
      <c r="H34" s="386"/>
      <c r="I34" s="386"/>
      <c r="J34" s="387"/>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3">
      <c r="A35" s="52"/>
      <c r="B35" s="51" t="str">
        <f ca="1">B29</f>
        <v xml:space="preserve">Tungsten  </v>
      </c>
      <c r="C35" s="13"/>
      <c r="D35" s="383"/>
      <c r="E35" s="384"/>
      <c r="F35" s="58"/>
      <c r="G35" s="385"/>
      <c r="H35" s="386"/>
      <c r="I35" s="386"/>
      <c r="J35" s="387"/>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403" t="str">
        <f ca="1">D25</f>
        <v>Answer</v>
      </c>
      <c r="E37" s="403"/>
      <c r="F37" s="21"/>
      <c r="G37" s="55" t="str">
        <f ca="1">G25</f>
        <v>Comments</v>
      </c>
      <c r="H37" s="406"/>
      <c r="I37" s="406"/>
      <c r="J37" s="406"/>
      <c r="K37" s="47"/>
      <c r="L37" s="136" t="s">
        <v>1266</v>
      </c>
      <c r="M37" s="130"/>
      <c r="N37" s="130"/>
      <c r="O37" s="131"/>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3">
      <c r="A38" s="52"/>
      <c r="B38" s="51" t="str">
        <f ca="1">OFFSET(L!$C$1,MATCH("Declaration"&amp;ADDRESS(ROW(),COLUMN(),4),L!$A:$A,0)-1,SL,,)&amp;P38</f>
        <v xml:space="preserve">Tantalum  </v>
      </c>
      <c r="C38" s="13"/>
      <c r="D38" s="383"/>
      <c r="E38" s="384"/>
      <c r="F38" s="58"/>
      <c r="G38" s="385"/>
      <c r="H38" s="386"/>
      <c r="I38" s="386"/>
      <c r="J38" s="387"/>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3">
      <c r="A39" s="52"/>
      <c r="B39" s="51" t="str">
        <f ca="1">OFFSET(L!$C$1,MATCH("Declaration"&amp;ADDRESS(ROW(),COLUMN(),4),L!$A:$A,0)-1,SL,,)&amp;P39</f>
        <v>Tin  (*)</v>
      </c>
      <c r="C39" s="13"/>
      <c r="D39" s="383" t="s">
        <v>498</v>
      </c>
      <c r="E39" s="384"/>
      <c r="F39" s="58"/>
      <c r="G39" s="385" t="s">
        <v>15514</v>
      </c>
      <c r="H39" s="386"/>
      <c r="I39" s="386"/>
      <c r="J39" s="387"/>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3">
      <c r="A40" s="52"/>
      <c r="B40" s="51" t="str">
        <f ca="1">OFFSET(L!$C$1,MATCH("Declaration"&amp;ADDRESS(ROW(),COLUMN(),4),L!$A:$A,0)-1,SL,,)&amp;P40</f>
        <v>Gold  (*)</v>
      </c>
      <c r="C40" s="13"/>
      <c r="D40" s="383" t="s">
        <v>498</v>
      </c>
      <c r="E40" s="384"/>
      <c r="F40" s="58"/>
      <c r="G40" s="385" t="s">
        <v>15514</v>
      </c>
      <c r="H40" s="386"/>
      <c r="I40" s="386"/>
      <c r="J40" s="387"/>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3">
      <c r="A41" s="52"/>
      <c r="B41" s="51" t="str">
        <f ca="1">OFFSET(L!$C$1,MATCH("Declaration"&amp;ADDRESS(ROW(),COLUMN(),4),L!$A:$A,0)-1,SL,,)&amp;P41</f>
        <v xml:space="preserve">Tungsten  </v>
      </c>
      <c r="C41" s="13"/>
      <c r="D41" s="383"/>
      <c r="E41" s="384"/>
      <c r="F41" s="58"/>
      <c r="G41" s="385"/>
      <c r="H41" s="386"/>
      <c r="I41" s="386"/>
      <c r="J41" s="387"/>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5" customHeight="1">
      <c r="A43" s="52"/>
      <c r="B43" s="55" t="str">
        <f ca="1">OFFSET(L!$C$1,MATCH("Declaration"&amp;ADDRESS(ROW(),COLUMN(),4),L!$A:$A,0)-1,SL,,)&amp;Q$37</f>
        <v>4) Do any of the smelters in your supply chain source the 3TG from conflict-affected and high-risk areas? (*)</v>
      </c>
      <c r="C43" s="13"/>
      <c r="D43" s="403" t="str">
        <f ca="1">D25</f>
        <v>Answer</v>
      </c>
      <c r="E43" s="403"/>
      <c r="F43" s="21"/>
      <c r="G43" s="55" t="str">
        <f ca="1">G25</f>
        <v>Comments</v>
      </c>
      <c r="H43" s="55"/>
      <c r="I43" s="55"/>
      <c r="J43" s="96"/>
      <c r="K43" s="47"/>
      <c r="L43" s="136"/>
      <c r="M43" s="130"/>
      <c r="N43" s="130"/>
      <c r="O43" s="131"/>
      <c r="P43" s="56">
        <f>COUNTIF(D$26:D$29,"No")+COUNTIF(D$32:D$35,"No")</f>
        <v>2</v>
      </c>
      <c r="Q43" s="56" t="str">
        <f>IF(P43&gt;3,""," (*)")</f>
        <v xml:space="preserve"> (*)</v>
      </c>
      <c r="R43" s="12"/>
      <c r="S43" s="12"/>
      <c r="T43" s="12"/>
      <c r="U43" s="12"/>
      <c r="V43" s="12"/>
      <c r="W43" s="12"/>
      <c r="X43" s="12"/>
      <c r="Y43" s="12"/>
      <c r="Z43" s="12"/>
      <c r="AA43" s="12"/>
      <c r="AB43" s="12"/>
      <c r="AC43" s="12"/>
      <c r="AD43" s="12"/>
      <c r="AE43" s="12"/>
      <c r="AF43" s="12"/>
      <c r="AG43" s="12"/>
      <c r="AH43" s="12"/>
    </row>
    <row r="44" spans="1:34" ht="23" customHeight="1">
      <c r="A44" s="52"/>
      <c r="B44" s="51" t="str">
        <f ca="1">OFFSET(L!$C$1,MATCH("Declaration"&amp;ADDRESS(ROW(),COLUMN(),4),L!$A:$A,0)-1,SL,,)&amp;P44</f>
        <v xml:space="preserve">Tantalum  </v>
      </c>
      <c r="C44" s="13"/>
      <c r="D44" s="383"/>
      <c r="E44" s="384"/>
      <c r="F44" s="58"/>
      <c r="G44" s="385"/>
      <c r="H44" s="386"/>
      <c r="I44" s="386"/>
      <c r="J44" s="387"/>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 customHeight="1">
      <c r="A45" s="52"/>
      <c r="B45" s="51" t="str">
        <f ca="1">OFFSET(L!$C$1,MATCH("Declaration"&amp;ADDRESS(ROW(),COLUMN(),4),L!$A:$A,0)-1,SL,,)&amp;P45</f>
        <v>Tin  (*)</v>
      </c>
      <c r="C45" s="13"/>
      <c r="D45" s="383" t="s">
        <v>498</v>
      </c>
      <c r="E45" s="384"/>
      <c r="F45" s="58"/>
      <c r="G45" s="385" t="s">
        <v>15515</v>
      </c>
      <c r="H45" s="386"/>
      <c r="I45" s="386"/>
      <c r="J45" s="387"/>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 customHeight="1">
      <c r="A46" s="52"/>
      <c r="B46" s="51" t="str">
        <f ca="1">OFFSET(L!$C$1,MATCH("Declaration"&amp;ADDRESS(ROW(),COLUMN(),4),L!$A:$A,0)-1,SL,,)&amp;P46</f>
        <v>Gold  (*)</v>
      </c>
      <c r="C46" s="13"/>
      <c r="D46" s="383" t="s">
        <v>498</v>
      </c>
      <c r="E46" s="384"/>
      <c r="F46" s="58"/>
      <c r="G46" s="385" t="s">
        <v>15515</v>
      </c>
      <c r="H46" s="386"/>
      <c r="I46" s="386"/>
      <c r="J46" s="387"/>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 customHeight="1">
      <c r="A47" s="52"/>
      <c r="B47" s="51" t="str">
        <f ca="1">OFFSET(L!$C$1,MATCH("Declaration"&amp;ADDRESS(ROW(),COLUMN(),4),L!$A:$A,0)-1,SL,,)&amp;P47</f>
        <v xml:space="preserve">Tungsten  </v>
      </c>
      <c r="C47" s="13"/>
      <c r="D47" s="383"/>
      <c r="E47" s="384"/>
      <c r="F47" s="58"/>
      <c r="G47" s="385"/>
      <c r="H47" s="386"/>
      <c r="I47" s="386"/>
      <c r="J47" s="387"/>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403" t="str">
        <f ca="1">D25</f>
        <v>Answer</v>
      </c>
      <c r="E49" s="403"/>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3">
      <c r="A50" s="52"/>
      <c r="B50" s="51" t="str">
        <f ca="1">B38</f>
        <v xml:space="preserve">Tantalum  </v>
      </c>
      <c r="C50" s="13"/>
      <c r="D50" s="383"/>
      <c r="E50" s="384"/>
      <c r="F50" s="58"/>
      <c r="G50" s="385"/>
      <c r="H50" s="386"/>
      <c r="I50" s="386"/>
      <c r="J50" s="387"/>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3">
      <c r="A51" s="52"/>
      <c r="B51" s="51" t="str">
        <f ca="1">B39</f>
        <v>Tin  (*)</v>
      </c>
      <c r="C51" s="13"/>
      <c r="D51" s="383" t="s">
        <v>499</v>
      </c>
      <c r="E51" s="384"/>
      <c r="F51" s="58"/>
      <c r="G51" s="385"/>
      <c r="H51" s="386"/>
      <c r="I51" s="386"/>
      <c r="J51" s="387"/>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3">
      <c r="A52" s="52"/>
      <c r="B52" s="51" t="str">
        <f ca="1">B40</f>
        <v>Gold  (*)</v>
      </c>
      <c r="C52" s="13"/>
      <c r="D52" s="383" t="s">
        <v>499</v>
      </c>
      <c r="E52" s="384"/>
      <c r="F52" s="58"/>
      <c r="G52" s="385"/>
      <c r="H52" s="386"/>
      <c r="I52" s="386"/>
      <c r="J52" s="387"/>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3">
      <c r="A53" s="52"/>
      <c r="B53" s="51" t="str">
        <f ca="1">B41</f>
        <v xml:space="preserve">Tungsten  </v>
      </c>
      <c r="C53" s="13"/>
      <c r="D53" s="383"/>
      <c r="E53" s="384"/>
      <c r="F53" s="58"/>
      <c r="G53" s="385"/>
      <c r="H53" s="386"/>
      <c r="I53" s="386"/>
      <c r="J53" s="387"/>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5" customHeight="1">
      <c r="A55" s="52"/>
      <c r="B55" s="161" t="str">
        <f ca="1">OFFSET(L!$C$1,MATCH("Declaration"&amp;ADDRESS(ROW(),COLUMN(),4),L!$A:$A,0)-1,SL,,)&amp;Q$37</f>
        <v>6) What percentage of relevant suppliers have provided a response to your supply chain survey?  (*)</v>
      </c>
      <c r="C55" s="13"/>
      <c r="D55" s="403" t="str">
        <f ca="1">D25</f>
        <v>Answer</v>
      </c>
      <c r="E55" s="403"/>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3">
      <c r="A56" s="52"/>
      <c r="B56" s="51" t="str">
        <f ca="1">B38</f>
        <v xml:space="preserve">Tantalum  </v>
      </c>
      <c r="C56" s="46"/>
      <c r="D56" s="404"/>
      <c r="E56" s="405"/>
      <c r="F56" s="58"/>
      <c r="G56" s="385"/>
      <c r="H56" s="386"/>
      <c r="I56" s="386"/>
      <c r="J56" s="387"/>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3">
      <c r="A57" s="52"/>
      <c r="B57" s="51" t="str">
        <f ca="1">B39</f>
        <v>Tin  (*)</v>
      </c>
      <c r="C57" s="46"/>
      <c r="D57" s="404">
        <v>1</v>
      </c>
      <c r="E57" s="405"/>
      <c r="F57" s="58"/>
      <c r="G57" s="385"/>
      <c r="H57" s="386"/>
      <c r="I57" s="386"/>
      <c r="J57" s="387"/>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3">
      <c r="A58" s="52"/>
      <c r="B58" s="51" t="str">
        <f ca="1">B40</f>
        <v>Gold  (*)</v>
      </c>
      <c r="C58" s="46"/>
      <c r="D58" s="404" t="s">
        <v>2627</v>
      </c>
      <c r="E58" s="405"/>
      <c r="F58" s="58"/>
      <c r="G58" s="385"/>
      <c r="H58" s="386"/>
      <c r="I58" s="386"/>
      <c r="J58" s="387"/>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3">
      <c r="A59" s="52"/>
      <c r="B59" s="51" t="str">
        <f ca="1">B41</f>
        <v xml:space="preserve">Tungsten  </v>
      </c>
      <c r="C59" s="46"/>
      <c r="D59" s="404"/>
      <c r="E59" s="405"/>
      <c r="F59" s="58"/>
      <c r="G59" s="385"/>
      <c r="H59" s="386"/>
      <c r="I59" s="386"/>
      <c r="J59" s="387"/>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6">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51">
      <c r="A61" s="52"/>
      <c r="B61" s="161" t="str">
        <f ca="1">OFFSET(L!$C$1,MATCH("Declaration"&amp;ADDRESS(ROW(),COLUMN(),4),L!$A:$A,0)-1,SL,,)&amp;Q$37</f>
        <v>7) Have you identified all of the smelters supplying the 3TG to your supply chain?  (*)</v>
      </c>
      <c r="C61" s="13"/>
      <c r="D61" s="403" t="str">
        <f ca="1">D25</f>
        <v>Answer</v>
      </c>
      <c r="E61" s="403"/>
      <c r="F61" s="21"/>
      <c r="G61" s="55" t="str">
        <f ca="1">G25</f>
        <v>Comments</v>
      </c>
      <c r="H61" s="396"/>
      <c r="I61" s="396"/>
      <c r="J61" s="396"/>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3">
      <c r="A62" s="52"/>
      <c r="B62" s="51" t="str">
        <f ca="1">B38</f>
        <v xml:space="preserve">Tantalum  </v>
      </c>
      <c r="C62" s="13"/>
      <c r="D62" s="401"/>
      <c r="E62" s="402"/>
      <c r="F62" s="58"/>
      <c r="G62" s="385"/>
      <c r="H62" s="386"/>
      <c r="I62" s="386"/>
      <c r="J62" s="387"/>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3">
      <c r="A63" s="52"/>
      <c r="B63" s="51" t="str">
        <f ca="1">B39</f>
        <v>Tin  (*)</v>
      </c>
      <c r="C63" s="13"/>
      <c r="D63" s="383" t="s">
        <v>498</v>
      </c>
      <c r="E63" s="384"/>
      <c r="F63" s="58"/>
      <c r="G63" s="385"/>
      <c r="H63" s="386"/>
      <c r="I63" s="386"/>
      <c r="J63" s="387"/>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3">
      <c r="A64" s="52"/>
      <c r="B64" s="51" t="str">
        <f ca="1">B40</f>
        <v>Gold  (*)</v>
      </c>
      <c r="C64" s="13"/>
      <c r="D64" s="383" t="s">
        <v>498</v>
      </c>
      <c r="E64" s="384"/>
      <c r="F64" s="58"/>
      <c r="G64" s="385"/>
      <c r="H64" s="386"/>
      <c r="I64" s="386"/>
      <c r="J64" s="387"/>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3">
      <c r="A65" s="52"/>
      <c r="B65" s="51" t="str">
        <f ca="1">B41</f>
        <v xml:space="preserve">Tungsten  </v>
      </c>
      <c r="C65" s="13"/>
      <c r="D65" s="383"/>
      <c r="E65" s="384"/>
      <c r="F65" s="58"/>
      <c r="G65" s="385"/>
      <c r="H65" s="386"/>
      <c r="I65" s="386"/>
      <c r="J65" s="387"/>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51">
      <c r="A67" s="52"/>
      <c r="B67" s="55" t="str">
        <f ca="1">OFFSET(L!$C$1,MATCH("Declaration"&amp;ADDRESS(ROW(),COLUMN(),4),L!$A:$A,0)-1,SL,,)&amp;Q$37</f>
        <v>8) Has all applicable smelter information received by your company been reported in this declaration?  (*)</v>
      </c>
      <c r="C67" s="13"/>
      <c r="D67" s="403" t="str">
        <f ca="1">D25</f>
        <v>Answer</v>
      </c>
      <c r="E67" s="403"/>
      <c r="F67" s="21"/>
      <c r="G67" s="55" t="str">
        <f ca="1">G25</f>
        <v>Comments</v>
      </c>
      <c r="H67" s="396" t="str">
        <f>IF(Q75="(*)","Click here to enter smelter names","")</f>
        <v/>
      </c>
      <c r="I67" s="396"/>
      <c r="J67" s="396"/>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3">
      <c r="A68" s="52"/>
      <c r="B68" s="51" t="str">
        <f ca="1">B38</f>
        <v xml:space="preserve">Tantalum  </v>
      </c>
      <c r="C68" s="46"/>
      <c r="D68" s="383"/>
      <c r="E68" s="384"/>
      <c r="F68" s="59"/>
      <c r="G68" s="385"/>
      <c r="H68" s="386"/>
      <c r="I68" s="386"/>
      <c r="J68" s="387"/>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3">
      <c r="A69" s="52"/>
      <c r="B69" s="51" t="str">
        <f ca="1">B39</f>
        <v>Tin  (*)</v>
      </c>
      <c r="C69" s="46"/>
      <c r="D69" s="383" t="s">
        <v>498</v>
      </c>
      <c r="E69" s="384"/>
      <c r="F69" s="59"/>
      <c r="G69" s="385"/>
      <c r="H69" s="386"/>
      <c r="I69" s="386"/>
      <c r="J69" s="387"/>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3">
      <c r="A70" s="52"/>
      <c r="B70" s="51" t="str">
        <f ca="1">B40</f>
        <v>Gold  (*)</v>
      </c>
      <c r="C70" s="46"/>
      <c r="D70" s="383" t="s">
        <v>498</v>
      </c>
      <c r="E70" s="384"/>
      <c r="F70" s="59"/>
      <c r="G70" s="385"/>
      <c r="H70" s="386"/>
      <c r="I70" s="386"/>
      <c r="J70" s="387"/>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3">
      <c r="A71" s="49"/>
      <c r="B71" s="51" t="str">
        <f ca="1">B41</f>
        <v xml:space="preserve">Tungsten  </v>
      </c>
      <c r="C71" s="60"/>
      <c r="D71" s="383"/>
      <c r="E71" s="384"/>
      <c r="F71" s="61"/>
      <c r="G71" s="385"/>
      <c r="H71" s="386"/>
      <c r="I71" s="386"/>
      <c r="J71" s="387"/>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
      <c r="A73" s="52"/>
      <c r="B73" s="388" t="str">
        <f ca="1">OFFSET(L!$C$1,MATCH("Declaration"&amp;ADDRESS(ROW(),COLUMN(),4),L!$A:$A,0)-1,SL,,)</f>
        <v>Answer the Following Questions at a Company Level</v>
      </c>
      <c r="C73" s="388"/>
      <c r="D73" s="388"/>
      <c r="E73" s="388"/>
      <c r="F73" s="388"/>
      <c r="G73" s="388"/>
      <c r="H73" s="388"/>
      <c r="I73" s="388"/>
      <c r="J73" s="388"/>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7">
      <c r="A74" s="62"/>
      <c r="B74" s="63" t="str">
        <f ca="1">OFFSET(L!$C$1,MATCH("Declaration"&amp;ADDRESS(ROW(),COLUMN(),4),L!$A:$A,0)-1,SL,,)</f>
        <v>Question</v>
      </c>
      <c r="C74" s="94"/>
      <c r="D74" s="397" t="str">
        <f ca="1">D25</f>
        <v>Answer</v>
      </c>
      <c r="E74" s="397"/>
      <c r="F74" s="64"/>
      <c r="G74" s="397" t="str">
        <f ca="1">G25</f>
        <v>Comments</v>
      </c>
      <c r="H74" s="397" t="e">
        <f>HLOOKUP(SL,LT,$O74,0)</f>
        <v>#NAME?</v>
      </c>
      <c r="I74" s="397"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4">
      <c r="A75" s="52"/>
      <c r="B75" s="67" t="str">
        <f ca="1">OFFSET(L!$C$1,MATCH("Declaration"&amp;ADDRESS(ROW(),COLUMN(),4),L!$A:$A,0)-1,SL,,)&amp;$Q$37</f>
        <v>A. Have you established a responsible minerals sourcing policy? (*)</v>
      </c>
      <c r="C75" s="68"/>
      <c r="D75" s="383" t="s">
        <v>498</v>
      </c>
      <c r="E75" s="384"/>
      <c r="F75" s="68"/>
      <c r="G75" s="385"/>
      <c r="H75" s="386"/>
      <c r="I75" s="386"/>
      <c r="J75" s="387"/>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
      <c r="A76" s="52"/>
      <c r="B76" s="69"/>
      <c r="C76" s="15"/>
      <c r="D76" s="1"/>
      <c r="E76" s="1"/>
      <c r="F76" s="15"/>
      <c r="G76" s="394"/>
      <c r="H76" s="394"/>
      <c r="I76" s="394"/>
      <c r="J76" s="394"/>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2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3" t="s">
        <v>499</v>
      </c>
      <c r="E77" s="384"/>
      <c r="F77" s="68"/>
      <c r="G77" s="411"/>
      <c r="H77" s="412"/>
      <c r="I77" s="412"/>
      <c r="J77" s="413"/>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3" t="s">
        <v>499</v>
      </c>
      <c r="E79" s="384"/>
      <c r="F79" s="68"/>
      <c r="G79" s="385"/>
      <c r="H79" s="386"/>
      <c r="I79" s="386"/>
      <c r="J79" s="387"/>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3" t="s">
        <v>498</v>
      </c>
      <c r="E81" s="384"/>
      <c r="F81" s="68"/>
      <c r="G81" s="385"/>
      <c r="H81" s="386"/>
      <c r="I81" s="386"/>
      <c r="J81" s="387"/>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3" t="s">
        <v>15443</v>
      </c>
      <c r="E83" s="384"/>
      <c r="F83" s="68"/>
      <c r="G83" s="385"/>
      <c r="H83" s="386"/>
      <c r="I83" s="386"/>
      <c r="J83" s="387"/>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92" t="s">
        <v>498</v>
      </c>
      <c r="E85" s="393"/>
      <c r="F85" s="68"/>
      <c r="G85" s="385" t="s">
        <v>15513</v>
      </c>
      <c r="H85" s="386"/>
      <c r="I85" s="386"/>
      <c r="J85" s="387"/>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
      <c r="A86" s="52"/>
      <c r="B86" s="72"/>
      <c r="C86" s="15"/>
      <c r="D86" s="1"/>
      <c r="E86" s="1"/>
      <c r="F86" s="16"/>
      <c r="G86" s="394"/>
      <c r="H86" s="394"/>
      <c r="I86" s="394"/>
      <c r="J86" s="394"/>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25" customHeight="1">
      <c r="A87" s="52"/>
      <c r="B87" s="67" t="str">
        <f ca="1">OFFSET(L!$C$1,MATCH("Declaration"&amp;ADDRESS(ROW(),COLUMN(),4),L!$A:$A,0)-1,SL,,)&amp;$Q$37</f>
        <v>G. Does your review process include corrective action management? (*)</v>
      </c>
      <c r="C87" s="68"/>
      <c r="D87" s="383" t="s">
        <v>499</v>
      </c>
      <c r="E87" s="384"/>
      <c r="F87" s="68"/>
      <c r="G87" s="385"/>
      <c r="H87" s="386"/>
      <c r="I87" s="386"/>
      <c r="J87" s="387"/>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
      <c r="A88" s="52"/>
      <c r="B88" s="69"/>
      <c r="C88" s="15"/>
      <c r="D88" s="1"/>
      <c r="E88" s="1"/>
      <c r="F88" s="16"/>
      <c r="G88" s="395"/>
      <c r="H88" s="395"/>
      <c r="I88" s="395"/>
      <c r="J88" s="395"/>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4">
      <c r="A89" s="52"/>
      <c r="B89" s="67" t="str">
        <f ca="1">OFFSET(L!$C$1,MATCH("Declaration"&amp;ADDRESS(ROW(),COLUMN(),4),L!$A:$A,0)-1,SL,,)&amp;$Q$37</f>
        <v>H. Is your company required to file an annual conflict minerals disclosure? (*)</v>
      </c>
      <c r="C89" s="68"/>
      <c r="D89" s="383" t="s">
        <v>499</v>
      </c>
      <c r="E89" s="384"/>
      <c r="F89" s="68"/>
      <c r="G89" s="385"/>
      <c r="H89" s="386"/>
      <c r="I89" s="386"/>
      <c r="J89" s="387"/>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
      <c r="A90" s="52"/>
      <c r="B90" s="391" t="str">
        <f>IF(OR($D$8="",$I$3=""),"","Click here to check required fields completion")</f>
        <v/>
      </c>
      <c r="C90" s="391"/>
      <c r="D90" s="391"/>
      <c r="E90" s="391"/>
      <c r="F90" s="391"/>
      <c r="G90" s="391"/>
      <c r="H90" s="391"/>
      <c r="I90" s="391"/>
      <c r="J90" s="391"/>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7" thickBot="1">
      <c r="A91" s="389" t="str">
        <f ca="1">OFFSET(L!$C$1,MATCH("General"&amp;"Cpy",L!$A:$A,0)-1,SL,,)</f>
        <v>© 2020 Responsible Minerals Initiative. All rights reserved.</v>
      </c>
      <c r="B91" s="390"/>
      <c r="C91" s="390"/>
      <c r="D91" s="390"/>
      <c r="E91" s="390"/>
      <c r="F91" s="390"/>
      <c r="G91" s="390"/>
      <c r="H91" s="390"/>
      <c r="I91" s="390"/>
      <c r="J91" s="390"/>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7"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7" hidden="1">
      <c r="B98" s="67" t="s">
        <v>500</v>
      </c>
    </row>
    <row r="99" spans="2:2" ht="16" hidden="1">
      <c r="B99" s="223">
        <v>1</v>
      </c>
    </row>
    <row r="100" spans="2:2" ht="17" hidden="1">
      <c r="B100" s="292" t="s">
        <v>2626</v>
      </c>
    </row>
    <row r="101" spans="2:2" ht="17" hidden="1">
      <c r="B101" s="292" t="s">
        <v>2627</v>
      </c>
    </row>
    <row r="102" spans="2:2" ht="17" hidden="1">
      <c r="B102" s="292" t="s">
        <v>2628</v>
      </c>
    </row>
    <row r="103" spans="2:2" ht="17" hidden="1">
      <c r="B103" s="292" t="s">
        <v>2629</v>
      </c>
    </row>
    <row r="104" spans="2:2" ht="17" hidden="1">
      <c r="B104" s="292" t="s">
        <v>501</v>
      </c>
    </row>
    <row r="105" spans="2:2" ht="17" hidden="1">
      <c r="B105" s="292" t="s">
        <v>15443</v>
      </c>
    </row>
    <row r="106" spans="2:2" ht="17" hidden="1">
      <c r="B106" s="292" t="s">
        <v>12721</v>
      </c>
    </row>
    <row r="107" spans="2:2" ht="17" hidden="1">
      <c r="B107" s="292" t="s">
        <v>499</v>
      </c>
    </row>
    <row r="108" spans="2:2" ht="17" hidden="1">
      <c r="B108" s="292" t="s">
        <v>14353</v>
      </c>
    </row>
    <row r="109" spans="2:2" ht="17" hidden="1">
      <c r="B109" s="292" t="s">
        <v>14355</v>
      </c>
    </row>
    <row r="110" spans="2:2" ht="17" hidden="1">
      <c r="B110" s="292" t="s">
        <v>14356</v>
      </c>
    </row>
    <row r="111" spans="2:2" ht="17" hidden="1">
      <c r="B111" s="292" t="s">
        <v>499</v>
      </c>
    </row>
  </sheetData>
  <sheetProtection algorithmName="SHA-512" hashValue="BQGzmlKpxmq7AW0kxChsmWxZ5E1DnP/JARkUyj9e/oYVWWj+Qsa5r29FR+VTVNimxkETpKPdUr2gjAZp9Tf5ow==" saltValue="Lk9wx9vFeWeH0ZMPcccVtg==" spinCount="100000" sheet="1" objects="1" scenarios="1"/>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31" priority="69" stopIfTrue="1">
      <formula>AND(OR($D$26="No",AND($D$26="Yes",$D$32="No")),OR($D$27="No",AND($D$27="Yes",$D$33="No")),OR($D$28="No",AND($D$28="Yes",$D$34="No")),OR($D$29="No",AND($D$29="Yes",$D$35="No")))</formula>
    </cfRule>
    <cfRule type="expression" dxfId="130" priority="70" stopIfTrue="1">
      <formula>IF(D75="",TRUE)</formula>
    </cfRule>
  </conditionalFormatting>
  <conditionalFormatting sqref="G77:J77">
    <cfRule type="expression" dxfId="129" priority="41" stopIfTrue="1">
      <formula>IF(AND($D$77="Yes",$G$77=""),TRUE)</formula>
    </cfRule>
  </conditionalFormatting>
  <conditionalFormatting sqref="D26:E26">
    <cfRule type="expression" dxfId="128" priority="121" stopIfTrue="1">
      <formula>IF($D$26="",TRUE)</formula>
    </cfRule>
  </conditionalFormatting>
  <conditionalFormatting sqref="D27:E27">
    <cfRule type="expression" dxfId="127" priority="128" stopIfTrue="1">
      <formula>IF($D$27="",TRUE)</formula>
    </cfRule>
  </conditionalFormatting>
  <conditionalFormatting sqref="D28:E28">
    <cfRule type="expression" dxfId="126" priority="129" stopIfTrue="1">
      <formula>IF($D$28="",TRUE)</formula>
    </cfRule>
  </conditionalFormatting>
  <conditionalFormatting sqref="D29:E29">
    <cfRule type="expression" dxfId="125" priority="130" stopIfTrue="1">
      <formula>IF($D$29="",TRUE)</formula>
    </cfRule>
  </conditionalFormatting>
  <conditionalFormatting sqref="D8:J8">
    <cfRule type="expression" dxfId="124" priority="135" stopIfTrue="1">
      <formula>IF($D$8="",TRUE)</formula>
    </cfRule>
  </conditionalFormatting>
  <conditionalFormatting sqref="D9:G9">
    <cfRule type="expression" dxfId="123" priority="136" stopIfTrue="1">
      <formula>IF($D$9="",TRUE)</formula>
    </cfRule>
  </conditionalFormatting>
  <conditionalFormatting sqref="D22:E22">
    <cfRule type="expression" dxfId="122" priority="143" stopIfTrue="1">
      <formula>IF($D$22="",TRUE)</formula>
    </cfRule>
  </conditionalFormatting>
  <conditionalFormatting sqref="D10:J10">
    <cfRule type="expression" dxfId="121" priority="40" stopIfTrue="1">
      <formula>IF($D$9=$Q$9,TRUE)</formula>
    </cfRule>
    <cfRule type="expression" dxfId="120" priority="150" stopIfTrue="1">
      <formula>IF(AND($D$10="",$D$9=$R$9),TRUE)</formula>
    </cfRule>
  </conditionalFormatting>
  <conditionalFormatting sqref="D34:E34 D40:E40 D52:E52 D58:E58 D64:E64 D70:E70">
    <cfRule type="expression" dxfId="119" priority="33" stopIfTrue="1">
      <formula>$P$28=""</formula>
    </cfRule>
  </conditionalFormatting>
  <conditionalFormatting sqref="D35:E35 D41:E41 D53:E53 D59:E59 D65:E65 D71:E71">
    <cfRule type="expression" dxfId="118" priority="148" stopIfTrue="1">
      <formula>$P$29=""</formula>
    </cfRule>
  </conditionalFormatting>
  <conditionalFormatting sqref="D32:E32">
    <cfRule type="expression" dxfId="117" priority="126" stopIfTrue="1">
      <formula>$P$26=""</formula>
    </cfRule>
  </conditionalFormatting>
  <conditionalFormatting sqref="D32:E32">
    <cfRule type="expression" dxfId="116" priority="39" stopIfTrue="1">
      <formula>IF(AND(OR($D$26="Yes",$D$26=""),$D$32=""),1,0)</formula>
    </cfRule>
  </conditionalFormatting>
  <conditionalFormatting sqref="D38 D50 D56 D62 D68">
    <cfRule type="expression" dxfId="115" priority="35" stopIfTrue="1">
      <formula>$P$32=""</formula>
    </cfRule>
  </conditionalFormatting>
  <conditionalFormatting sqref="D39:E39 D51 D57 D63 D69">
    <cfRule type="expression" dxfId="114" priority="34" stopIfTrue="1">
      <formula>$P$33=""</formula>
    </cfRule>
  </conditionalFormatting>
  <conditionalFormatting sqref="D40 D52 D58 D64 D70">
    <cfRule type="expression" dxfId="113" priority="24" stopIfTrue="1">
      <formula>$P$34=""</formula>
    </cfRule>
    <cfRule type="expression" dxfId="112" priority="146" stopIfTrue="1">
      <formula>IF(AND(OR($D$28="Yes",$D$28=""),D40=""),1,0)</formula>
    </cfRule>
  </conditionalFormatting>
  <conditionalFormatting sqref="D41 D53 D59 D65 D71">
    <cfRule type="expression" dxfId="111" priority="32" stopIfTrue="1">
      <formula>$P$35=""</formula>
    </cfRule>
  </conditionalFormatting>
  <conditionalFormatting sqref="D38:E38 D50:E50 D56:E56 D62:E62 D68:E68">
    <cfRule type="expression" dxfId="110" priority="37" stopIfTrue="1">
      <formula>$P$26=""</formula>
    </cfRule>
    <cfRule type="expression" dxfId="109" priority="38" stopIfTrue="1">
      <formula>IF(AND(OR($D$26="Yes",$D$26=""),D38=""),1,0)</formula>
    </cfRule>
  </conditionalFormatting>
  <conditionalFormatting sqref="G85:J85">
    <cfRule type="expression" dxfId="108" priority="31" stopIfTrue="1">
      <formula>IF(AND($D$85="Yes, using other format (describe)",$G$85=""),TRUE)</formula>
    </cfRule>
  </conditionalFormatting>
  <conditionalFormatting sqref="D39:E39 D51:E51 D57:E57 D63:E63 D69:E69">
    <cfRule type="expression" dxfId="107" priority="144" stopIfTrue="1">
      <formula>$P$39=""</formula>
    </cfRule>
    <cfRule type="expression" dxfId="106" priority="145" stopIfTrue="1">
      <formula>IF(AND(OR($D$27="Yes",$D$27=""),D39=""),1,0)</formula>
    </cfRule>
  </conditionalFormatting>
  <conditionalFormatting sqref="D33:E33">
    <cfRule type="expression" dxfId="105" priority="26" stopIfTrue="1">
      <formula>IF(AND(OR($D$27="Yes",$D$27=""),$D$33=""),1,0)</formula>
    </cfRule>
    <cfRule type="expression" dxfId="104" priority="27" stopIfTrue="1">
      <formula>$P$27=""</formula>
    </cfRule>
  </conditionalFormatting>
  <conditionalFormatting sqref="D34:E34">
    <cfRule type="expression" dxfId="103" priority="147" stopIfTrue="1">
      <formula>IF(AND(OR($D$28="Yes",$D$28=""),$D$34=""),1,0)</formula>
    </cfRule>
  </conditionalFormatting>
  <conditionalFormatting sqref="D41:E41 D53:E53 D59:E59 D65:E65 D71:E71">
    <cfRule type="expression" dxfId="102" priority="149" stopIfTrue="1">
      <formula>IF(AND(OR($D$29="Yes",$D$29=""),D41=""),1,0)</formula>
    </cfRule>
  </conditionalFormatting>
  <conditionalFormatting sqref="D35:E35">
    <cfRule type="expression" dxfId="101" priority="23" stopIfTrue="1">
      <formula>IF(AND(OR($D$29="Yes",$D$29=""),$D$35=""),1,0)</formula>
    </cfRule>
  </conditionalFormatting>
  <conditionalFormatting sqref="D46:E46">
    <cfRule type="expression" dxfId="100" priority="9" stopIfTrue="1">
      <formula>$P$28=""</formula>
    </cfRule>
  </conditionalFormatting>
  <conditionalFormatting sqref="D47:E47">
    <cfRule type="expression" dxfId="99" priority="17" stopIfTrue="1">
      <formula>$P$29=""</formula>
    </cfRule>
  </conditionalFormatting>
  <conditionalFormatting sqref="D44">
    <cfRule type="expression" dxfId="98" priority="11" stopIfTrue="1">
      <formula>$P$32=""</formula>
    </cfRule>
  </conditionalFormatting>
  <conditionalFormatting sqref="D45">
    <cfRule type="expression" dxfId="97" priority="10" stopIfTrue="1">
      <formula>$P$33=""</formula>
    </cfRule>
  </conditionalFormatting>
  <conditionalFormatting sqref="D46">
    <cfRule type="expression" dxfId="96" priority="7" stopIfTrue="1">
      <formula>$P$34=""</formula>
    </cfRule>
    <cfRule type="expression" dxfId="95" priority="16" stopIfTrue="1">
      <formula>IF(AND(OR($D$28="Yes",$D$28=""),D46=""),1,0)</formula>
    </cfRule>
  </conditionalFormatting>
  <conditionalFormatting sqref="D47">
    <cfRule type="expression" dxfId="94" priority="8" stopIfTrue="1">
      <formula>$P$35=""</formula>
    </cfRule>
  </conditionalFormatting>
  <conditionalFormatting sqref="D44:E44">
    <cfRule type="expression" dxfId="93" priority="12" stopIfTrue="1">
      <formula>$P$26=""</formula>
    </cfRule>
    <cfRule type="expression" dxfId="92" priority="13" stopIfTrue="1">
      <formula>IF(AND(OR($D$26="Yes",$D$26=""),D44=""),1,0)</formula>
    </cfRule>
  </conditionalFormatting>
  <conditionalFormatting sqref="D45:E45">
    <cfRule type="expression" dxfId="91" priority="14" stopIfTrue="1">
      <formula>$P$39=""</formula>
    </cfRule>
    <cfRule type="expression" dxfId="90" priority="15" stopIfTrue="1">
      <formula>IF(AND(OR($D$27="Yes",$D$27=""),D45=""),1,0)</formula>
    </cfRule>
  </conditionalFormatting>
  <conditionalFormatting sqref="D47:E47">
    <cfRule type="expression" dxfId="89" priority="18" stopIfTrue="1">
      <formula>IF(AND(OR($D$29="Yes",$D$29=""),D47=""),1,0)</formula>
    </cfRule>
  </conditionalFormatting>
  <conditionalFormatting sqref="D15:J15">
    <cfRule type="expression" dxfId="88" priority="3" stopIfTrue="1">
      <formula>IF($D$15="",TRUE)</formula>
    </cfRule>
  </conditionalFormatting>
  <conditionalFormatting sqref="D16:J16">
    <cfRule type="expression" dxfId="87" priority="4" stopIfTrue="1">
      <formula>IF($D$16="",TRUE)</formula>
    </cfRule>
  </conditionalFormatting>
  <conditionalFormatting sqref="D17:J17">
    <cfRule type="expression" dxfId="86" priority="5" stopIfTrue="1">
      <formula>IF($D$17="",TRUE)</formula>
    </cfRule>
  </conditionalFormatting>
  <conditionalFormatting sqref="D18:J18">
    <cfRule type="expression" dxfId="85" priority="6" stopIfTrue="1">
      <formula>IF($D$18="",TRUE)</formula>
    </cfRule>
  </conditionalFormatting>
  <conditionalFormatting sqref="D20:J20">
    <cfRule type="expression" dxfId="84" priority="1" stopIfTrue="1">
      <formula>IF($D$20="",TRUE)</formula>
    </cfRule>
  </conditionalFormatting>
  <conditionalFormatting sqref="D21:J21">
    <cfRule type="expression" dxfId="83" priority="2" stopIfTrue="1">
      <formula>IF($D$21="",TRUE)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110" zoomScaleNormal="110" zoomScalePageLayoutView="55" workbookViewId="0">
      <pane ySplit="4" topLeftCell="A5" activePane="bottomLeft" state="frozen"/>
      <selection pane="bottomLeft" activeCell="A89" sqref="A89"/>
    </sheetView>
  </sheetViews>
  <sheetFormatPr baseColWidth="10" defaultColWidth="8.83203125" defaultRowHeight="13"/>
  <cols>
    <col min="1" max="1" width="13.6640625" style="277" customWidth="1"/>
    <col min="2" max="2" width="13.33203125" style="282" customWidth="1"/>
    <col min="3" max="3" width="40.6640625" style="282" customWidth="1"/>
    <col min="4" max="4" width="30.6640625" style="282" customWidth="1"/>
    <col min="5" max="5" width="20.83203125" style="282" customWidth="1"/>
    <col min="6" max="7" width="13.83203125" style="282" customWidth="1"/>
    <col min="8" max="8" width="25.1640625" style="282" customWidth="1"/>
    <col min="9" max="9" width="24.1640625" style="282" customWidth="1"/>
    <col min="10" max="10" width="18.33203125" style="282" customWidth="1"/>
    <col min="11" max="11" width="27.33203125" style="282" customWidth="1"/>
    <col min="12" max="12" width="20.6640625" style="282" customWidth="1"/>
    <col min="13" max="13" width="35.1640625" style="282" customWidth="1"/>
    <col min="14" max="14" width="42.1640625" style="282" customWidth="1"/>
    <col min="15" max="15" width="32.1640625" style="282" customWidth="1"/>
    <col min="16" max="16" width="22.83203125" style="282" customWidth="1"/>
    <col min="17" max="17" width="43.6640625" style="282" customWidth="1"/>
    <col min="18" max="18" width="35.83203125" style="282" hidden="1" customWidth="1"/>
    <col min="19" max="20" width="17.83203125" style="282" hidden="1" customWidth="1"/>
    <col min="21" max="21" width="8.83203125" style="281" hidden="1" customWidth="1"/>
    <col min="22" max="22" width="6.1640625" style="281" hidden="1" customWidth="1"/>
    <col min="23" max="23" width="8.6640625" style="281" hidden="1" customWidth="1"/>
    <col min="24" max="24" width="8.83203125" style="281" hidden="1" customWidth="1"/>
    <col min="25" max="26" width="4.33203125" style="281" hidden="1" customWidth="1"/>
    <col min="27" max="27" width="4.33203125" style="282" hidden="1" customWidth="1"/>
    <col min="28" max="28" width="7.83203125" style="282" hidden="1" customWidth="1"/>
    <col min="29" max="33" width="4.33203125" style="282" hidden="1" customWidth="1"/>
    <col min="34" max="34" width="14.6640625" style="282" hidden="1" customWidth="1"/>
    <col min="35" max="39" width="8.83203125" style="282" customWidth="1"/>
    <col min="40" max="16384" width="8.83203125" style="282"/>
  </cols>
  <sheetData>
    <row r="1" spans="1:34" s="269" customFormat="1" ht="16"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8">
      <c r="A2" s="203"/>
      <c r="B2" s="222" t="str">
        <f ca="1">OFFSET(L!$C$1,MATCH("Smelter List"&amp;ADDRESS(ROW(),COLUMN(),4),L!$A:$A,0)-1,SL,,)</f>
        <v>TO BEGIN:</v>
      </c>
      <c r="C2" s="205"/>
      <c r="D2" s="205"/>
      <c r="E2" s="205"/>
      <c r="F2" s="232"/>
      <c r="G2" s="232"/>
      <c r="H2" s="232"/>
      <c r="I2" s="233"/>
      <c r="J2" s="441" t="str">
        <f ca="1">OFFSET(L!$C$1,MATCH("Smelter List"&amp;ADDRESS(ROW(),COLUMN(),4),L!$A:$A,0)-1,SL,,)</f>
        <v>Link to "RMAP Conformant Smelter List"</v>
      </c>
      <c r="K2" s="442"/>
      <c r="L2" s="442"/>
      <c r="M2" s="442"/>
      <c r="N2" s="442"/>
      <c r="O2" s="442"/>
      <c r="P2" s="234"/>
      <c r="Q2" s="235"/>
      <c r="R2" s="236"/>
      <c r="S2" s="236"/>
      <c r="T2" s="236"/>
      <c r="U2" s="267"/>
      <c r="V2" s="267"/>
      <c r="W2" s="268"/>
      <c r="X2" s="267"/>
      <c r="Y2" s="267"/>
      <c r="Z2" s="267"/>
      <c r="AH2" s="176" t="s">
        <v>498</v>
      </c>
    </row>
    <row r="3" spans="1:34" s="269" customFormat="1" ht="244" customHeight="1">
      <c r="A3" s="204"/>
      <c r="B3" s="443"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3"/>
      <c r="D3" s="443"/>
      <c r="E3" s="443"/>
      <c r="F3" s="270"/>
      <c r="G3" s="444" t="str">
        <f ca="1">OFFSET(L!$C$1,MATCH("General"&amp;"Cpy",L!$A:$A,0)-1,SL,,)</f>
        <v>© 2020 Responsible Minerals Initiative. All rights reserved.</v>
      </c>
      <c r="H3" s="444"/>
      <c r="I3" s="445"/>
      <c r="J3" s="155"/>
      <c r="K3" s="156"/>
      <c r="L3" s="271"/>
      <c r="M3" s="237"/>
      <c r="N3" s="237"/>
      <c r="O3" s="112"/>
      <c r="P3" s="112"/>
      <c r="Q3" s="238" t="s">
        <v>14204</v>
      </c>
      <c r="R3" s="261"/>
      <c r="S3" s="261"/>
      <c r="T3" s="261"/>
      <c r="U3" s="267"/>
      <c r="V3" s="267"/>
      <c r="W3" s="272" t="s">
        <v>1155</v>
      </c>
      <c r="X3" s="272" t="s">
        <v>1154</v>
      </c>
      <c r="Y3" s="272" t="s">
        <v>1156</v>
      </c>
      <c r="Z3" s="272" t="s">
        <v>1153</v>
      </c>
      <c r="AH3" s="176" t="s">
        <v>499</v>
      </c>
    </row>
    <row r="4" spans="1:34" s="240" customFormat="1" ht="8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 customHeight="1">
      <c r="A5" s="217" t="s">
        <v>794</v>
      </c>
      <c r="B5" s="217" t="str">
        <f ca="1">IF(LEN(A5)=0,"",INDEX('Smelter Look-up'!$A:$A,MATCH($A5,'Smelter Look-up'!$E:$E,0)))</f>
        <v>Tin</v>
      </c>
      <c r="C5" s="221" t="str">
        <f ca="1">IF(LEN(A5)=0,"",INDEX('Smelter Look-up'!$C:$C,MATCH($A5,'Smelter Look-up'!$E:$E,0)))</f>
        <v>Minsur</v>
      </c>
      <c r="D5" s="283"/>
      <c r="E5" s="217" t="str">
        <f ca="1">IF(ISERROR($V5),"",OFFSET('Smelter Look-up'!$D$4,$V5-4,0)&amp;"")</f>
        <v>PERU</v>
      </c>
      <c r="F5" s="217" t="str">
        <f ca="1">IF(ISERROR($V5),"",OFFSET('Smelter Look-up'!$E$4,$V5-4,0))</f>
        <v>CID001182</v>
      </c>
      <c r="G5" s="217" t="str">
        <f ca="1">IF(C5=$X$4,"Enter smelter details",IF(ISERROR($V5),"",OFFSET('Smelter Look-up'!$F$4,$V5-4,0)))</f>
        <v>RMI</v>
      </c>
      <c r="H5" s="218">
        <f ca="1">IF(ISERROR($V5),"",OFFSET('Smelter Look-up'!$G$4,$V5-4,0))</f>
        <v>0</v>
      </c>
      <c r="I5" s="219" t="str">
        <f ca="1">IF(ISERROR($V5),"",OFFSET('Smelter Look-up'!$H$4,$V5-4,0))</f>
        <v>Paracas</v>
      </c>
      <c r="J5" s="219" t="str">
        <f ca="1">IF(ISERROR($V5),"",OFFSET('Smelter Look-up'!$I$4,$V5-4,0))</f>
        <v>Ika</v>
      </c>
      <c r="K5" s="273"/>
      <c r="L5" s="273"/>
      <c r="M5" s="273"/>
      <c r="N5" s="273"/>
      <c r="O5" s="273"/>
      <c r="P5" s="220"/>
      <c r="Q5" s="274"/>
      <c r="R5" s="217" t="str">
        <f ca="1">IF(ISERROR($V5),"",OFFSET('Smelter Look-up'!$C$4,$V5-4,0)&amp;"")</f>
        <v>Minsur</v>
      </c>
      <c r="S5" s="225" t="str">
        <f t="shared" ref="S5" ca="1" si="0">IF(B5="","",IF(ISERROR(MATCH($E5,CL,0)),"Unknown",INDIRECT("'C'!$A$"&amp;MATCH($E5,CL,0)+1)))</f>
        <v>PE</v>
      </c>
      <c r="T5" s="225" t="str">
        <f ca="1">IF(B5="","",IF(ISERROR(MATCH($J5,SorP!$B$1:$B$6230,0)),"",INDIRECT("'SorP'!$A$"&amp;MATCH($J5,SorP!$B$1:$B$6230,0))))</f>
        <v>PE-ICA</v>
      </c>
      <c r="U5" s="241"/>
      <c r="V5" s="275">
        <f ca="1">IF(C5="",NA(),MATCH($B5&amp;$C5,'Smelter Look-up'!$J:$J,0))</f>
        <v>424</v>
      </c>
      <c r="W5" s="276"/>
      <c r="X5" s="276">
        <f t="shared" ref="X5" ca="1" si="1">IF(AND(C5="Smelter not listed",OR(LEN(D5)=0,LEN(E5)=0)),1,0)</f>
        <v>0</v>
      </c>
      <c r="Y5" s="276"/>
      <c r="Z5" s="276"/>
      <c r="AB5" s="278" t="str">
        <f t="shared" ref="AB5" ca="1" si="2">B5&amp;C5</f>
        <v>TinMinsur</v>
      </c>
    </row>
    <row r="6" spans="1:34" s="277" customFormat="1" ht="20" customHeight="1">
      <c r="A6" s="217" t="s">
        <v>784</v>
      </c>
      <c r="B6" s="217" t="str">
        <f ca="1">IF(LEN(A6)=0,"",INDEX('Smelter Look-up'!$A:$A,MATCH($A6,'Smelter Look-up'!$E:$E,0)))</f>
        <v>Tin</v>
      </c>
      <c r="C6" s="221" t="str">
        <f ca="1">IF(LEN(A6)=0,"",INDEX('Smelter Look-up'!$C:$C,MATCH($A6,'Smelter Look-up'!$E:$E,0)))</f>
        <v>EM Vinto</v>
      </c>
      <c r="D6" s="283"/>
      <c r="E6" s="217" t="str">
        <f ca="1">IF(ISERROR($V6),"",OFFSET('Smelter Look-up'!$D$4,$V6-4,0)&amp;"")</f>
        <v>BOLIVIA (PLURINATIONAL STATE OF)</v>
      </c>
      <c r="F6" s="217" t="str">
        <f ca="1">IF(ISERROR($V6),"",OFFSET('Smelter Look-up'!$E$4,$V6-4,0))</f>
        <v>CID000438</v>
      </c>
      <c r="G6" s="217" t="str">
        <f ca="1">IF(C6=$X$4,"Enter smelter details",IF(ISERROR($V6),"",OFFSET('Smelter Look-up'!$F$4,$V6-4,0)))</f>
        <v>RMI</v>
      </c>
      <c r="H6" s="218">
        <f ca="1">IF(ISERROR($V6),"",OFFSET('Smelter Look-up'!$G$4,$V6-4,0))</f>
        <v>0</v>
      </c>
      <c r="I6" s="219" t="str">
        <f ca="1">IF(ISERROR($V6),"",OFFSET('Smelter Look-up'!$H$4,$V6-4,0))</f>
        <v>Oruro</v>
      </c>
      <c r="J6" s="219" t="str">
        <f ca="1">IF(ISERROR($V6),"",OFFSET('Smelter Look-up'!$I$4,$V6-4,0))</f>
        <v>Oruro</v>
      </c>
      <c r="K6" s="273"/>
      <c r="L6" s="273"/>
      <c r="M6" s="273"/>
      <c r="N6" s="273"/>
      <c r="O6" s="273"/>
      <c r="P6" s="220"/>
      <c r="Q6" s="274"/>
      <c r="R6" s="217" t="str">
        <f ca="1">IF(ISERROR($V6),"",OFFSET('Smelter Look-up'!$C$4,$V6-4,0)&amp;"")</f>
        <v>EM Vinto</v>
      </c>
      <c r="S6" s="225" t="str">
        <f t="shared" ref="S6:S37" ca="1" si="3">IF(B6="","",IF(ISERROR(MATCH($E6,CL,0)),"Unknown",INDIRECT("'C'!$A$"&amp;MATCH($E6,CL,0)+1)))</f>
        <v>BO</v>
      </c>
      <c r="T6" s="225" t="str">
        <f ca="1">IF(B6="","",IF(ISERROR(MATCH($J6,SorP!$B$1:$B$6230,0)),"",INDIRECT("'SorP'!$A$"&amp;MATCH($J6,SorP!$B$1:$B$6230,0))))</f>
        <v>BO-O</v>
      </c>
      <c r="U6" s="241"/>
      <c r="V6" s="275">
        <f ca="1">IF(C6="",NA(),MATCH($B6&amp;$C6,'Smelter Look-up'!$J:$J,0))</f>
        <v>377</v>
      </c>
      <c r="W6" s="276"/>
      <c r="X6" s="276">
        <f t="shared" ref="X6:X37" ca="1" si="4">IF(AND(C6="Smelter not listed",OR(LEN(D6)=0,LEN(E6)=0)),1,0)</f>
        <v>0</v>
      </c>
      <c r="Y6" s="276"/>
      <c r="Z6" s="276"/>
      <c r="AB6" s="278" t="str">
        <f t="shared" ref="AB6:AB37" ca="1" si="5">B6&amp;C6</f>
        <v>TinEM Vinto</v>
      </c>
    </row>
    <row r="7" spans="1:34" s="277" customFormat="1" ht="20" customHeight="1">
      <c r="A7" s="217" t="s">
        <v>798</v>
      </c>
      <c r="B7" s="217" t="str">
        <f ca="1">IF(LEN(A7)=0,"",INDEX('Smelter Look-up'!$A:$A,MATCH($A7,'Smelter Look-up'!$E:$E,0)))</f>
        <v>Tin</v>
      </c>
      <c r="C7" s="221" t="str">
        <f ca="1">IF(LEN(A7)=0,"",INDEX('Smelter Look-up'!$C:$C,MATCH($A7,'Smelter Look-up'!$E:$E,0)))</f>
        <v>Operaciones Metalurgicas S.A.</v>
      </c>
      <c r="D7" s="283"/>
      <c r="E7" s="217" t="str">
        <f ca="1">IF(ISERROR($V7),"",OFFSET('Smelter Look-up'!$D$4,$V7-4,0)&amp;"")</f>
        <v>BOLIVIA (PLURINATIONAL STATE OF)</v>
      </c>
      <c r="F7" s="217" t="str">
        <f ca="1">IF(ISERROR($V7),"",OFFSET('Smelter Look-up'!$E$4,$V7-4,0))</f>
        <v>CID001337</v>
      </c>
      <c r="G7" s="217" t="str">
        <f ca="1">IF(C7=$X$4,"Enter smelter details",IF(ISERROR($V7),"",OFFSET('Smelter Look-up'!$F$4,$V7-4,0)))</f>
        <v>RMI</v>
      </c>
      <c r="H7" s="218">
        <f ca="1">IF(ISERROR($V7),"",OFFSET('Smelter Look-up'!$G$4,$V7-4,0))</f>
        <v>0</v>
      </c>
      <c r="I7" s="219" t="str">
        <f ca="1">IF(ISERROR($V7),"",OFFSET('Smelter Look-up'!$H$4,$V7-4,0))</f>
        <v>Oruro</v>
      </c>
      <c r="J7" s="219" t="str">
        <f ca="1">IF(ISERROR($V7),"",OFFSET('Smelter Look-up'!$I$4,$V7-4,0))</f>
        <v>Oruro</v>
      </c>
      <c r="K7" s="273"/>
      <c r="L7" s="273"/>
      <c r="M7" s="273"/>
      <c r="N7" s="273"/>
      <c r="O7" s="273"/>
      <c r="P7" s="220"/>
      <c r="Q7" s="274"/>
      <c r="R7" s="217" t="str">
        <f ca="1">IF(ISERROR($V7),"",OFFSET('Smelter Look-up'!$C$4,$V7-4,0)&amp;"")</f>
        <v>Operaciones Metalurgicas S.A.</v>
      </c>
      <c r="S7" s="225" t="str">
        <f t="shared" ca="1" si="3"/>
        <v>BO</v>
      </c>
      <c r="T7" s="225" t="str">
        <f ca="1">IF(B7="","",IF(ISERROR(MATCH($J7,SorP!$B$1:$B$6230,0)),"",INDIRECT("'SorP'!$A$"&amp;MATCH($J7,SorP!$B$1:$B$6230,0))))</f>
        <v>BO-O</v>
      </c>
      <c r="U7" s="241"/>
      <c r="V7" s="275">
        <f ca="1">IF(C7="",NA(),MATCH($B7&amp;$C7,'Smelter Look-up'!$J:$J,0))</f>
        <v>434</v>
      </c>
      <c r="W7" s="276"/>
      <c r="X7" s="276">
        <f t="shared" ca="1" si="4"/>
        <v>0</v>
      </c>
      <c r="Y7" s="276"/>
      <c r="Z7" s="276"/>
      <c r="AB7" s="278" t="str">
        <f t="shared" ca="1" si="5"/>
        <v>TinOperaciones Metalurgicas S.A.</v>
      </c>
    </row>
    <row r="8" spans="1:34" s="277" customFormat="1" ht="20" customHeight="1">
      <c r="A8" s="347" t="s">
        <v>786</v>
      </c>
      <c r="B8" s="217" t="str">
        <f ca="1">IF(LEN(A8)=0,"",INDEX('Smelter Look-up'!$A:$A,MATCH($A8,'Smelter Look-up'!$E:$E,0)))</f>
        <v>Tin</v>
      </c>
      <c r="C8" s="221" t="str">
        <f ca="1">IF(LEN(A8)=0,"",INDEX('Smelter Look-up'!$C:$C,MATCH($A8,'Smelter Look-up'!$E:$E,0)))</f>
        <v>Fenix Metals</v>
      </c>
      <c r="D8" s="283"/>
      <c r="E8" s="217" t="str">
        <f ca="1">IF(ISERROR($V8),"",OFFSET('Smelter Look-up'!$D$4,$V8-4,0)&amp;"")</f>
        <v>POLAND</v>
      </c>
      <c r="F8" s="217" t="str">
        <f ca="1">IF(ISERROR($V8),"",OFFSET('Smelter Look-up'!$E$4,$V8-4,0))</f>
        <v>CID000468</v>
      </c>
      <c r="G8" s="217" t="str">
        <f ca="1">IF(C8=$X$4,"Enter smelter details",IF(ISERROR($V8),"",OFFSET('Smelter Look-up'!$F$4,$V8-4,0)))</f>
        <v>RMI</v>
      </c>
      <c r="H8" s="218">
        <f ca="1">IF(ISERROR($V8),"",OFFSET('Smelter Look-up'!$G$4,$V8-4,0))</f>
        <v>0</v>
      </c>
      <c r="I8" s="219" t="str">
        <f ca="1">IF(ISERROR($V8),"",OFFSET('Smelter Look-up'!$H$4,$V8-4,0))</f>
        <v>Chmielów</v>
      </c>
      <c r="J8" s="219" t="str">
        <f ca="1">IF(ISERROR($V8),"",OFFSET('Smelter Look-up'!$I$4,$V8-4,0))</f>
        <v>Podkarpackie</v>
      </c>
      <c r="K8" s="273"/>
      <c r="L8" s="273"/>
      <c r="M8" s="273"/>
      <c r="N8" s="273"/>
      <c r="O8" s="273"/>
      <c r="P8" s="220"/>
      <c r="Q8" s="274"/>
      <c r="R8" s="217" t="str">
        <f ca="1">IF(ISERROR($V8),"",OFFSET('Smelter Look-up'!$C$4,$V8-4,0)&amp;"")</f>
        <v>Fenix Metals</v>
      </c>
      <c r="S8" s="225" t="str">
        <f t="shared" ca="1" si="3"/>
        <v>PL</v>
      </c>
      <c r="T8" s="225" t="str">
        <f ca="1">IF(B8="","",IF(ISERROR(MATCH($J8,SorP!$B$1:$B$6230,0)),"",INDIRECT("'SorP'!$A$"&amp;MATCH($J8,SorP!$B$1:$B$6230,0))))</f>
        <v>PL-18</v>
      </c>
      <c r="U8" s="241"/>
      <c r="V8" s="275">
        <f ca="1">IF(C8="",NA(),MATCH($B8&amp;$C8,'Smelter Look-up'!$J:$J,0))</f>
        <v>383</v>
      </c>
      <c r="W8" s="276"/>
      <c r="X8" s="276">
        <f t="shared" ca="1" si="4"/>
        <v>0</v>
      </c>
      <c r="Y8" s="276"/>
      <c r="Z8" s="276"/>
      <c r="AB8" s="278" t="str">
        <f t="shared" ca="1" si="5"/>
        <v>TinFenix Metals</v>
      </c>
    </row>
    <row r="9" spans="1:34" s="277" customFormat="1" ht="20" customHeight="1">
      <c r="A9" s="348" t="s">
        <v>806</v>
      </c>
      <c r="B9" s="217" t="str">
        <f ca="1">IF(LEN(A9)=0,"",INDEX('Smelter Look-up'!$A:$A,MATCH($A9,'Smelter Look-up'!$E:$E,0)))</f>
        <v>Tin</v>
      </c>
      <c r="C9" s="221" t="str">
        <f ca="1">IF(LEN(A9)=0,"",INDEX('Smelter Look-up'!$C:$C,MATCH($A9,'Smelter Look-up'!$E:$E,0)))</f>
        <v>Thaisarco</v>
      </c>
      <c r="D9" s="283"/>
      <c r="E9" s="217" t="str">
        <f ca="1">IF(ISERROR($V9),"",OFFSET('Smelter Look-up'!$D$4,$V9-4,0)&amp;"")</f>
        <v>THAILAND</v>
      </c>
      <c r="F9" s="217" t="str">
        <f ca="1">IF(ISERROR($V9),"",OFFSET('Smelter Look-up'!$E$4,$V9-4,0))</f>
        <v>CID001898</v>
      </c>
      <c r="G9" s="217" t="str">
        <f ca="1">IF(C9=$X$4,"Enter smelter details",IF(ISERROR($V9),"",OFFSET('Smelter Look-up'!$F$4,$V9-4,0)))</f>
        <v>RMI</v>
      </c>
      <c r="H9" s="218">
        <f ca="1">IF(ISERROR($V9),"",OFFSET('Smelter Look-up'!$G$4,$V9-4,0))</f>
        <v>0</v>
      </c>
      <c r="I9" s="219" t="str">
        <f ca="1">IF(ISERROR($V9),"",OFFSET('Smelter Look-up'!$H$4,$V9-4,0))</f>
        <v>Amphur Muang</v>
      </c>
      <c r="J9" s="219" t="str">
        <f ca="1">IF(ISERROR($V9),"",OFFSET('Smelter Look-up'!$I$4,$V9-4,0))</f>
        <v>Phuket</v>
      </c>
      <c r="K9" s="273"/>
      <c r="L9" s="273"/>
      <c r="M9" s="273"/>
      <c r="N9" s="273"/>
      <c r="O9" s="273"/>
      <c r="P9" s="220"/>
      <c r="Q9" s="274"/>
      <c r="R9" s="217" t="str">
        <f ca="1">IF(ISERROR($V9),"",OFFSET('Smelter Look-up'!$C$4,$V9-4,0)&amp;"")</f>
        <v>Thaisarco</v>
      </c>
      <c r="S9" s="225" t="str">
        <f t="shared" ca="1" si="3"/>
        <v>TH</v>
      </c>
      <c r="T9" s="225" t="str">
        <f ca="1">IF(B9="","",IF(ISERROR(MATCH($J9,SorP!$B$1:$B$6230,0)),"",INDIRECT("'SorP'!$A$"&amp;MATCH($J9,SorP!$B$1:$B$6230,0))))</f>
        <v>TH-83</v>
      </c>
      <c r="U9" s="241"/>
      <c r="V9" s="275">
        <f ca="1">IF(C9="",NA(),MATCH($B9&amp;$C9,'Smelter Look-up'!$J:$J,0))</f>
        <v>458</v>
      </c>
      <c r="W9" s="276"/>
      <c r="X9" s="276">
        <f t="shared" ca="1" si="4"/>
        <v>0</v>
      </c>
      <c r="Y9" s="276"/>
      <c r="Z9" s="276"/>
      <c r="AB9" s="278" t="str">
        <f t="shared" ca="1" si="5"/>
        <v>TinThaisarco</v>
      </c>
    </row>
    <row r="10" spans="1:34" s="277" customFormat="1" ht="20" customHeight="1">
      <c r="A10" s="217" t="s">
        <v>791</v>
      </c>
      <c r="B10" s="217" t="str">
        <f ca="1">IF(LEN(A10)=0,"",INDEX('Smelter Look-up'!$A:$A,MATCH($A10,'Smelter Look-up'!$E:$E,0)))</f>
        <v>Tin</v>
      </c>
      <c r="C10" s="221" t="str">
        <f ca="1">IF(LEN(A10)=0,"",INDEX('Smelter Look-up'!$C:$C,MATCH($A10,'Smelter Look-up'!$E:$E,0)))</f>
        <v>China Tin Group Co., Ltd.</v>
      </c>
      <c r="D10" s="283"/>
      <c r="E10" s="217" t="str">
        <f ca="1">IF(ISERROR($V10),"",OFFSET('Smelter Look-up'!$D$4,$V10-4,0)&amp;"")</f>
        <v>CHINA</v>
      </c>
      <c r="F10" s="217" t="str">
        <f ca="1">IF(ISERROR($V10),"",OFFSET('Smelter Look-up'!$E$4,$V10-4,0))</f>
        <v>CID001070</v>
      </c>
      <c r="G10" s="217" t="str">
        <f ca="1">IF(C10=$X$4,"Enter smelter details",IF(ISERROR($V10),"",OFFSET('Smelter Look-up'!$F$4,$V10-4,0)))</f>
        <v>RMI</v>
      </c>
      <c r="H10" s="218">
        <f ca="1">IF(ISERROR($V10),"",OFFSET('Smelter Look-up'!$G$4,$V10-4,0))</f>
        <v>0</v>
      </c>
      <c r="I10" s="219" t="str">
        <f ca="1">IF(ISERROR($V10),"",OFFSET('Smelter Look-up'!$H$4,$V10-4,0))</f>
        <v>Laibin</v>
      </c>
      <c r="J10" s="219" t="str">
        <f ca="1">IF(ISERROR($V10),"",OFFSET('Smelter Look-up'!$I$4,$V10-4,0))</f>
        <v>Guangxi Zhuangzu Zizhiqu</v>
      </c>
      <c r="K10" s="273"/>
      <c r="L10" s="273"/>
      <c r="M10" s="273"/>
      <c r="N10" s="273"/>
      <c r="O10" s="273"/>
      <c r="P10" s="220"/>
      <c r="Q10" s="274"/>
      <c r="R10" s="217" t="str">
        <f ca="1">IF(ISERROR($V10),"",OFFSET('Smelter Look-up'!$C$4,$V10-4,0)&amp;"")</f>
        <v>China Tin Group Co., Ltd.</v>
      </c>
      <c r="S10" s="225" t="str">
        <f t="shared" ca="1" si="3"/>
        <v>CN</v>
      </c>
      <c r="T10" s="225" t="str">
        <f ca="1">IF(B10="","",IF(ISERROR(MATCH($J10,SorP!$B$1:$B$6230,0)),"",INDIRECT("'SorP'!$A$"&amp;MATCH($J10,SorP!$B$1:$B$6230,0))))</f>
        <v>CN-GX</v>
      </c>
      <c r="U10" s="241"/>
      <c r="V10" s="275">
        <f ca="1">IF(C10="",NA(),MATCH($B10&amp;$C10,'Smelter Look-up'!$J:$J,0))</f>
        <v>367</v>
      </c>
      <c r="W10" s="276"/>
      <c r="X10" s="276">
        <f t="shared" ca="1" si="4"/>
        <v>0</v>
      </c>
      <c r="Y10" s="276"/>
      <c r="Z10" s="276"/>
      <c r="AB10" s="278" t="str">
        <f t="shared" ca="1" si="5"/>
        <v>TinChina Tin Group Co., Ltd.</v>
      </c>
    </row>
    <row r="11" spans="1:34" s="277" customFormat="1" ht="20" customHeight="1">
      <c r="A11" s="217" t="s">
        <v>802</v>
      </c>
      <c r="B11" s="217" t="str">
        <f ca="1">IF(LEN(A11)=0,"",INDEX('Smelter Look-up'!$A:$A,MATCH($A11,'Smelter Look-up'!$E:$E,0)))</f>
        <v>Tin</v>
      </c>
      <c r="C11" s="221" t="str">
        <f ca="1">IF(LEN(A11)=0,"",INDEX('Smelter Look-up'!$C:$C,MATCH($A11,'Smelter Look-up'!$E:$E,0)))</f>
        <v>PT Timah Tbk Mentok</v>
      </c>
      <c r="D11" s="283"/>
      <c r="E11" s="217" t="str">
        <f ca="1">IF(ISERROR($V11),"",OFFSET('Smelter Look-up'!$D$4,$V11-4,0)&amp;"")</f>
        <v>INDONESIA</v>
      </c>
      <c r="F11" s="217" t="str">
        <f ca="1">IF(ISERROR($V11),"",OFFSET('Smelter Look-up'!$E$4,$V11-4,0))</f>
        <v>CID001482</v>
      </c>
      <c r="G11" s="217" t="str">
        <f ca="1">IF(C11=$X$4,"Enter smelter details",IF(ISERROR($V11),"",OFFSET('Smelter Look-up'!$F$4,$V11-4,0)))</f>
        <v>RMI</v>
      </c>
      <c r="H11" s="218">
        <f ca="1">IF(ISERROR($V11),"",OFFSET('Smelter Look-up'!$G$4,$V11-4,0))</f>
        <v>0</v>
      </c>
      <c r="I11" s="219" t="str">
        <f ca="1">IF(ISERROR($V11),"",OFFSET('Smelter Look-up'!$H$4,$V11-4,0))</f>
        <v>Mentok</v>
      </c>
      <c r="J11" s="219" t="str">
        <f ca="1">IF(ISERROR($V11),"",OFFSET('Smelter Look-up'!$I$4,$V11-4,0))</f>
        <v>Kepulauan Bangka Belitung</v>
      </c>
      <c r="K11" s="273"/>
      <c r="L11" s="273"/>
      <c r="M11" s="273"/>
      <c r="N11" s="273"/>
      <c r="O11" s="273"/>
      <c r="P11" s="220"/>
      <c r="Q11" s="274"/>
      <c r="R11" s="217" t="str">
        <f ca="1">IF(ISERROR($V11),"",OFFSET('Smelter Look-up'!$C$4,$V11-4,0)&amp;"")</f>
        <v>PT Timah Tbk Mentok</v>
      </c>
      <c r="S11" s="225" t="str">
        <f t="shared" ca="1" si="3"/>
        <v>ID</v>
      </c>
      <c r="T11" s="225" t="str">
        <f ca="1">IF(B11="","",IF(ISERROR(MATCH($J11,SorP!$B$1:$B$6230,0)),"",INDIRECT("'SorP'!$A$"&amp;MATCH($J11,SorP!$B$1:$B$6230,0))))</f>
        <v>ID-BB</v>
      </c>
      <c r="U11" s="241"/>
      <c r="V11" s="275">
        <f ca="1">IF(C11="",NA(),MATCH($B11&amp;$C11,'Smelter Look-up'!$J:$J,0))</f>
        <v>446</v>
      </c>
      <c r="W11" s="276"/>
      <c r="X11" s="276">
        <f t="shared" ca="1" si="4"/>
        <v>0</v>
      </c>
      <c r="Y11" s="276"/>
      <c r="Z11" s="276"/>
      <c r="AB11" s="278" t="str">
        <f t="shared" ca="1" si="5"/>
        <v>TinPT Timah Tbk Mentok</v>
      </c>
    </row>
    <row r="12" spans="1:34" s="277" customFormat="1" ht="20" customHeight="1">
      <c r="A12" s="217" t="s">
        <v>792</v>
      </c>
      <c r="B12" s="217" t="str">
        <f ca="1">IF(LEN(A12)=0,"",INDEX('Smelter Look-up'!$A:$A,MATCH($A12,'Smelter Look-up'!$E:$E,0)))</f>
        <v>Tin</v>
      </c>
      <c r="C12" s="221" t="str">
        <f ca="1">IF(LEN(A12)=0,"",INDEX('Smelter Look-up'!$C:$C,MATCH($A12,'Smelter Look-up'!$E:$E,0)))</f>
        <v>Malaysia Smelting Corporation (MSC)</v>
      </c>
      <c r="D12" s="283"/>
      <c r="E12" s="217" t="str">
        <f ca="1">IF(ISERROR($V12),"",OFFSET('Smelter Look-up'!$D$4,$V12-4,0)&amp;"")</f>
        <v>MALAYSIA</v>
      </c>
      <c r="F12" s="217" t="str">
        <f ca="1">IF(ISERROR($V12),"",OFFSET('Smelter Look-up'!$E$4,$V12-4,0))</f>
        <v>CID001105</v>
      </c>
      <c r="G12" s="217" t="str">
        <f ca="1">IF(C12=$X$4,"Enter smelter details",IF(ISERROR($V12),"",OFFSET('Smelter Look-up'!$F$4,$V12-4,0)))</f>
        <v>RMI</v>
      </c>
      <c r="H12" s="218">
        <f ca="1">IF(ISERROR($V12),"",OFFSET('Smelter Look-up'!$G$4,$V12-4,0))</f>
        <v>0</v>
      </c>
      <c r="I12" s="219" t="str">
        <f ca="1">IF(ISERROR($V12),"",OFFSET('Smelter Look-up'!$H$4,$V12-4,0))</f>
        <v>Butterworth</v>
      </c>
      <c r="J12" s="219" t="str">
        <f ca="1">IF(ISERROR($V12),"",OFFSET('Smelter Look-up'!$I$4,$V12-4,0))</f>
        <v>Pulau Pinang</v>
      </c>
      <c r="K12" s="273"/>
      <c r="L12" s="273"/>
      <c r="M12" s="273"/>
      <c r="N12" s="273"/>
      <c r="O12" s="273"/>
      <c r="P12" s="220"/>
      <c r="Q12" s="274"/>
      <c r="R12" s="217" t="str">
        <f ca="1">IF(ISERROR($V12),"",OFFSET('Smelter Look-up'!$C$4,$V12-4,0)&amp;"")</f>
        <v>Malaysia Smelting Corporation (MSC)</v>
      </c>
      <c r="S12" s="225" t="str">
        <f t="shared" ca="1" si="3"/>
        <v>MY</v>
      </c>
      <c r="T12" s="225" t="str">
        <f ca="1">IF(B12="","",IF(ISERROR(MATCH($J12,SorP!$B$1:$B$6230,0)),"",INDIRECT("'SorP'!$A$"&amp;MATCH($J12,SorP!$B$1:$B$6230,0))))</f>
        <v>MY-07</v>
      </c>
      <c r="U12" s="241"/>
      <c r="V12" s="275">
        <f ca="1">IF(C12="",NA(),MATCH($B12&amp;$C12,'Smelter Look-up'!$J:$J,0))</f>
        <v>414</v>
      </c>
      <c r="W12" s="276"/>
      <c r="X12" s="276">
        <f t="shared" ca="1" si="4"/>
        <v>0</v>
      </c>
      <c r="Y12" s="276"/>
      <c r="Z12" s="276"/>
      <c r="AB12" s="278" t="str">
        <f t="shared" ca="1" si="5"/>
        <v>TinMalaysia Smelting Corporation (MSC)</v>
      </c>
    </row>
    <row r="13" spans="1:34" s="277" customFormat="1" ht="20" customHeight="1">
      <c r="A13" s="349" t="s">
        <v>793</v>
      </c>
      <c r="B13" s="217" t="str">
        <f ca="1">IF(LEN(A13)=0,"",INDEX('Smelter Look-up'!$A:$A,MATCH($A13,'Smelter Look-up'!$E:$E,0)))</f>
        <v>Tin</v>
      </c>
      <c r="C13" s="221" t="str">
        <f ca="1">IF(LEN(A13)=0,"",INDEX('Smelter Look-up'!$C:$C,MATCH($A13,'Smelter Look-up'!$E:$E,0)))</f>
        <v>Mineracao Taboca S.A.</v>
      </c>
      <c r="D13" s="283"/>
      <c r="E13" s="217" t="str">
        <f ca="1">IF(ISERROR($V13),"",OFFSET('Smelter Look-up'!$D$4,$V13-4,0)&amp;"")</f>
        <v>BRAZIL</v>
      </c>
      <c r="F13" s="217" t="str">
        <f ca="1">IF(ISERROR($V13),"",OFFSET('Smelter Look-up'!$E$4,$V13-4,0))</f>
        <v>CID001173</v>
      </c>
      <c r="G13" s="217" t="str">
        <f ca="1">IF(C13=$X$4,"Enter smelter details",IF(ISERROR($V13),"",OFFSET('Smelter Look-up'!$F$4,$V13-4,0)))</f>
        <v>RMI</v>
      </c>
      <c r="H13" s="218">
        <f ca="1">IF(ISERROR($V13),"",OFFSET('Smelter Look-up'!$G$4,$V13-4,0))</f>
        <v>0</v>
      </c>
      <c r="I13" s="219" t="str">
        <f ca="1">IF(ISERROR($V13),"",OFFSET('Smelter Look-up'!$H$4,$V13-4,0))</f>
        <v>Bairro Guarapiranga</v>
      </c>
      <c r="J13" s="219" t="str">
        <f ca="1">IF(ISERROR($V13),"",OFFSET('Smelter Look-up'!$I$4,$V13-4,0))</f>
        <v>São Paulo</v>
      </c>
      <c r="K13" s="273"/>
      <c r="L13" s="273"/>
      <c r="M13" s="273"/>
      <c r="N13" s="273"/>
      <c r="O13" s="273"/>
      <c r="P13" s="220"/>
      <c r="Q13" s="274"/>
      <c r="R13" s="217" t="str">
        <f ca="1">IF(ISERROR($V13),"",OFFSET('Smelter Look-up'!$C$4,$V13-4,0)&amp;"")</f>
        <v>Mineracao Taboca S.A.</v>
      </c>
      <c r="S13" s="225" t="str">
        <f t="shared" ca="1" si="3"/>
        <v>BR</v>
      </c>
      <c r="T13" s="225" t="str">
        <f ca="1">IF(B13="","",IF(ISERROR(MATCH($J13,SorP!$B$1:$B$6230,0)),"",INDIRECT("'SorP'!$A$"&amp;MATCH($J13,SorP!$B$1:$B$6230,0))))</f>
        <v>BR-SP</v>
      </c>
      <c r="U13" s="241"/>
      <c r="V13" s="275">
        <f ca="1">IF(C13="",NA(),MATCH($B13&amp;$C13,'Smelter Look-up'!$J:$J,0))</f>
        <v>421</v>
      </c>
      <c r="W13" s="276"/>
      <c r="X13" s="276">
        <f t="shared" ca="1" si="4"/>
        <v>0</v>
      </c>
      <c r="Y13" s="276"/>
      <c r="Z13" s="276"/>
      <c r="AB13" s="278" t="str">
        <f t="shared" ca="1" si="5"/>
        <v>TinMineracao Taboca S.A.</v>
      </c>
    </row>
    <row r="14" spans="1:34" s="277" customFormat="1" ht="20" customHeight="1">
      <c r="A14" s="349" t="s">
        <v>784</v>
      </c>
      <c r="B14" s="217" t="str">
        <f ca="1">IF(LEN(A14)=0,"",INDEX('Smelter Look-up'!$A:$A,MATCH($A14,'Smelter Look-up'!$E:$E,0)))</f>
        <v>Tin</v>
      </c>
      <c r="C14" s="221" t="str">
        <f ca="1">IF(LEN(A14)=0,"",INDEX('Smelter Look-up'!$C:$C,MATCH($A14,'Smelter Look-up'!$E:$E,0)))</f>
        <v>EM Vinto</v>
      </c>
      <c r="D14" s="283"/>
      <c r="E14" s="217" t="str">
        <f ca="1">IF(ISERROR($V14),"",OFFSET('Smelter Look-up'!$D$4,$V14-4,0)&amp;"")</f>
        <v>BOLIVIA (PLURINATIONAL STATE OF)</v>
      </c>
      <c r="F14" s="217" t="str">
        <f ca="1">IF(ISERROR($V14),"",OFFSET('Smelter Look-up'!$E$4,$V14-4,0))</f>
        <v>CID000438</v>
      </c>
      <c r="G14" s="217" t="str">
        <f ca="1">IF(C14=$X$4,"Enter smelter details",IF(ISERROR($V14),"",OFFSET('Smelter Look-up'!$F$4,$V14-4,0)))</f>
        <v>RMI</v>
      </c>
      <c r="H14" s="218">
        <f ca="1">IF(ISERROR($V14),"",OFFSET('Smelter Look-up'!$G$4,$V14-4,0))</f>
        <v>0</v>
      </c>
      <c r="I14" s="219" t="str">
        <f ca="1">IF(ISERROR($V14),"",OFFSET('Smelter Look-up'!$H$4,$V14-4,0))</f>
        <v>Oruro</v>
      </c>
      <c r="J14" s="219" t="str">
        <f ca="1">IF(ISERROR($V14),"",OFFSET('Smelter Look-up'!$I$4,$V14-4,0))</f>
        <v>Oruro</v>
      </c>
      <c r="K14" s="273"/>
      <c r="L14" s="273"/>
      <c r="M14" s="273"/>
      <c r="N14" s="273"/>
      <c r="O14" s="273"/>
      <c r="P14" s="220"/>
      <c r="Q14" s="274"/>
      <c r="R14" s="217" t="str">
        <f ca="1">IF(ISERROR($V14),"",OFFSET('Smelter Look-up'!$C$4,$V14-4,0)&amp;"")</f>
        <v>EM Vinto</v>
      </c>
      <c r="S14" s="225" t="str">
        <f t="shared" ca="1" si="3"/>
        <v>BO</v>
      </c>
      <c r="T14" s="225" t="str">
        <f ca="1">IF(B14="","",IF(ISERROR(MATCH($J14,SorP!$B$1:$B$6230,0)),"",INDIRECT("'SorP'!$A$"&amp;MATCH($J14,SorP!$B$1:$B$6230,0))))</f>
        <v>BO-O</v>
      </c>
      <c r="U14" s="241"/>
      <c r="V14" s="275">
        <f ca="1">IF(C14="",NA(),MATCH($B14&amp;$C14,'Smelter Look-up'!$J:$J,0))</f>
        <v>377</v>
      </c>
      <c r="W14" s="276"/>
      <c r="X14" s="276">
        <f t="shared" ca="1" si="4"/>
        <v>0</v>
      </c>
      <c r="Y14" s="276"/>
      <c r="Z14" s="276"/>
      <c r="AB14" s="278" t="str">
        <f t="shared" ca="1" si="5"/>
        <v>TinEM Vinto</v>
      </c>
    </row>
    <row r="15" spans="1:34" s="277" customFormat="1" ht="20" customHeight="1">
      <c r="A15" s="349" t="s">
        <v>792</v>
      </c>
      <c r="B15" s="217" t="str">
        <f ca="1">IF(LEN(A15)=0,"",INDEX('Smelter Look-up'!$A:$A,MATCH($A15,'Smelter Look-up'!$E:$E,0)))</f>
        <v>Tin</v>
      </c>
      <c r="C15" s="221" t="str">
        <f ca="1">IF(LEN(A15)=0,"",INDEX('Smelter Look-up'!$C:$C,MATCH($A15,'Smelter Look-up'!$E:$E,0)))</f>
        <v>Malaysia Smelting Corporation (MSC)</v>
      </c>
      <c r="D15" s="283"/>
      <c r="E15" s="217" t="str">
        <f ca="1">IF(ISERROR($V15),"",OFFSET('Smelter Look-up'!$D$4,$V15-4,0)&amp;"")</f>
        <v>MALAYSIA</v>
      </c>
      <c r="F15" s="217" t="str">
        <f ca="1">IF(ISERROR($V15),"",OFFSET('Smelter Look-up'!$E$4,$V15-4,0))</f>
        <v>CID001105</v>
      </c>
      <c r="G15" s="217" t="str">
        <f ca="1">IF(C15=$X$4,"Enter smelter details",IF(ISERROR($V15),"",OFFSET('Smelter Look-up'!$F$4,$V15-4,0)))</f>
        <v>RMI</v>
      </c>
      <c r="H15" s="218">
        <f ca="1">IF(ISERROR($V15),"",OFFSET('Smelter Look-up'!$G$4,$V15-4,0))</f>
        <v>0</v>
      </c>
      <c r="I15" s="219" t="str">
        <f ca="1">IF(ISERROR($V15),"",OFFSET('Smelter Look-up'!$H$4,$V15-4,0))</f>
        <v>Butterworth</v>
      </c>
      <c r="J15" s="219" t="str">
        <f ca="1">IF(ISERROR($V15),"",OFFSET('Smelter Look-up'!$I$4,$V15-4,0))</f>
        <v>Pulau Pinang</v>
      </c>
      <c r="K15" s="273"/>
      <c r="L15" s="273"/>
      <c r="M15" s="273"/>
      <c r="N15" s="273"/>
      <c r="O15" s="273"/>
      <c r="P15" s="220"/>
      <c r="Q15" s="274"/>
      <c r="R15" s="217" t="str">
        <f ca="1">IF(ISERROR($V15),"",OFFSET('Smelter Look-up'!$C$4,$V15-4,0)&amp;"")</f>
        <v>Malaysia Smelting Corporation (MSC)</v>
      </c>
      <c r="S15" s="225" t="str">
        <f t="shared" ca="1" si="3"/>
        <v>MY</v>
      </c>
      <c r="T15" s="225" t="str">
        <f ca="1">IF(B15="","",IF(ISERROR(MATCH($J15,SorP!$B$1:$B$6230,0)),"",INDIRECT("'SorP'!$A$"&amp;MATCH($J15,SorP!$B$1:$B$6230,0))))</f>
        <v>MY-07</v>
      </c>
      <c r="U15" s="241"/>
      <c r="V15" s="275">
        <f ca="1">IF(C15="",NA(),MATCH($B15&amp;$C15,'Smelter Look-up'!$J:$J,0))</f>
        <v>414</v>
      </c>
      <c r="W15" s="276"/>
      <c r="X15" s="276">
        <f t="shared" ca="1" si="4"/>
        <v>0</v>
      </c>
      <c r="Y15" s="276"/>
      <c r="Z15" s="276"/>
      <c r="AB15" s="278" t="str">
        <f t="shared" ca="1" si="5"/>
        <v>TinMalaysia Smelting Corporation (MSC)</v>
      </c>
    </row>
    <row r="16" spans="1:34" s="277" customFormat="1" ht="20" customHeight="1">
      <c r="A16" s="349" t="s">
        <v>824</v>
      </c>
      <c r="B16" s="217" t="str">
        <f ca="1">IF(LEN(A16)=0,"",INDEX('Smelter Look-up'!$A:$A,MATCH($A16,'Smelter Look-up'!$E:$E,0)))</f>
        <v>Tin</v>
      </c>
      <c r="C16" s="221" t="str">
        <f ca="1">IF(LEN(A16)=0,"",INDEX('Smelter Look-up'!$C:$C,MATCH($A16,'Smelter Look-up'!$E:$E,0)))</f>
        <v>PT Timah Tbk Kundur</v>
      </c>
      <c r="D16" s="283"/>
      <c r="E16" s="217" t="str">
        <f ca="1">IF(ISERROR($V16),"",OFFSET('Smelter Look-up'!$D$4,$V16-4,0)&amp;"")</f>
        <v>INDONESIA</v>
      </c>
      <c r="F16" s="217" t="str">
        <f ca="1">IF(ISERROR($V16),"",OFFSET('Smelter Look-up'!$E$4,$V16-4,0))</f>
        <v>CID001477</v>
      </c>
      <c r="G16" s="217" t="str">
        <f ca="1">IF(C16=$X$4,"Enter smelter details",IF(ISERROR($V16),"",OFFSET('Smelter Look-up'!$F$4,$V16-4,0)))</f>
        <v>RMI</v>
      </c>
      <c r="H16" s="218">
        <f ca="1">IF(ISERROR($V16),"",OFFSET('Smelter Look-up'!$G$4,$V16-4,0))</f>
        <v>0</v>
      </c>
      <c r="I16" s="219" t="str">
        <f ca="1">IF(ISERROR($V16),"",OFFSET('Smelter Look-up'!$H$4,$V16-4,0))</f>
        <v>Kundur</v>
      </c>
      <c r="J16" s="219" t="str">
        <f ca="1">IF(ISERROR($V16),"",OFFSET('Smelter Look-up'!$I$4,$V16-4,0))</f>
        <v>Riau</v>
      </c>
      <c r="K16" s="273"/>
      <c r="L16" s="273"/>
      <c r="M16" s="273"/>
      <c r="N16" s="273"/>
      <c r="O16" s="273"/>
      <c r="P16" s="220"/>
      <c r="Q16" s="274"/>
      <c r="R16" s="217" t="str">
        <f ca="1">IF(ISERROR($V16),"",OFFSET('Smelter Look-up'!$C$4,$V16-4,0)&amp;"")</f>
        <v>PT Timah Tbk Kundur</v>
      </c>
      <c r="S16" s="225" t="str">
        <f t="shared" ca="1" si="3"/>
        <v>ID</v>
      </c>
      <c r="T16" s="225" t="str">
        <f ca="1">IF(B16="","",IF(ISERROR(MATCH($J16,SorP!$B$1:$B$6230,0)),"",INDIRECT("'SorP'!$A$"&amp;MATCH($J16,SorP!$B$1:$B$6230,0))))</f>
        <v>ID-RI</v>
      </c>
      <c r="U16" s="241"/>
      <c r="V16" s="275">
        <f ca="1">IF(C16="",NA(),MATCH($B16&amp;$C16,'Smelter Look-up'!$J:$J,0))</f>
        <v>445</v>
      </c>
      <c r="W16" s="276"/>
      <c r="X16" s="276">
        <f t="shared" ca="1" si="4"/>
        <v>0</v>
      </c>
      <c r="Y16" s="276"/>
      <c r="Z16" s="276"/>
      <c r="AB16" s="278" t="str">
        <f t="shared" ca="1" si="5"/>
        <v>TinPT Timah Tbk Kundur</v>
      </c>
    </row>
    <row r="17" spans="1:28" s="277" customFormat="1" ht="20" customHeight="1">
      <c r="A17" s="349" t="s">
        <v>1856</v>
      </c>
      <c r="B17" s="217" t="str">
        <f ca="1">IF(LEN(A17)=0,"",INDEX('Smelter Look-up'!$A:$A,MATCH($A17,'Smelter Look-up'!$E:$E,0)))</f>
        <v>Tin</v>
      </c>
      <c r="C17" s="221" t="str">
        <f ca="1">IF(LEN(A17)=0,"",INDEX('Smelter Look-up'!$C:$C,MATCH($A17,'Smelter Look-up'!$E:$E,0)))</f>
        <v>Metallo Belgium N.V.</v>
      </c>
      <c r="D17" s="283"/>
      <c r="E17" s="217" t="str">
        <f ca="1">IF(ISERROR($V17),"",OFFSET('Smelter Look-up'!$D$4,$V17-4,0)&amp;"")</f>
        <v>BELGIUM</v>
      </c>
      <c r="F17" s="217" t="str">
        <f ca="1">IF(ISERROR($V17),"",OFFSET('Smelter Look-up'!$E$4,$V17-4,0))</f>
        <v>CID002773</v>
      </c>
      <c r="G17" s="217" t="str">
        <f ca="1">IF(C17=$X$4,"Enter smelter details",IF(ISERROR($V17),"",OFFSET('Smelter Look-up'!$F$4,$V17-4,0)))</f>
        <v>RMI</v>
      </c>
      <c r="H17" s="218">
        <f ca="1">IF(ISERROR($V17),"",OFFSET('Smelter Look-up'!$G$4,$V17-4,0))</f>
        <v>0</v>
      </c>
      <c r="I17" s="219" t="str">
        <f ca="1">IF(ISERROR($V17),"",OFFSET('Smelter Look-up'!$H$4,$V17-4,0))</f>
        <v>Beerse</v>
      </c>
      <c r="J17" s="219" t="str">
        <f ca="1">IF(ISERROR($V17),"",OFFSET('Smelter Look-up'!$I$4,$V17-4,0))</f>
        <v>Antwerpen</v>
      </c>
      <c r="K17" s="273"/>
      <c r="L17" s="273"/>
      <c r="M17" s="273"/>
      <c r="N17" s="273"/>
      <c r="O17" s="273"/>
      <c r="P17" s="220"/>
      <c r="Q17" s="274"/>
      <c r="R17" s="217" t="str">
        <f ca="1">IF(ISERROR($V17),"",OFFSET('Smelter Look-up'!$C$4,$V17-4,0)&amp;"")</f>
        <v>Metallo Belgium N.V.</v>
      </c>
      <c r="S17" s="225" t="str">
        <f t="shared" ca="1" si="3"/>
        <v>BE</v>
      </c>
      <c r="T17" s="225" t="str">
        <f ca="1">IF(B17="","",IF(ISERROR(MATCH($J17,SorP!$B$1:$B$6230,0)),"",INDIRECT("'SorP'!$A$"&amp;MATCH($J17,SorP!$B$1:$B$6230,0))))</f>
        <v>BE-VAN</v>
      </c>
      <c r="U17" s="241"/>
      <c r="V17" s="275">
        <f ca="1">IF(C17="",NA(),MATCH($B17&amp;$C17,'Smelter Look-up'!$J:$J,0))</f>
        <v>419</v>
      </c>
      <c r="W17" s="276"/>
      <c r="X17" s="276">
        <f t="shared" ca="1" si="4"/>
        <v>0</v>
      </c>
      <c r="Y17" s="276"/>
      <c r="Z17" s="276"/>
      <c r="AB17" s="278" t="str">
        <f t="shared" ca="1" si="5"/>
        <v>TinMetallo Belgium N.V.</v>
      </c>
    </row>
    <row r="18" spans="1:28" s="277" customFormat="1" ht="20" customHeight="1">
      <c r="A18" s="349" t="s">
        <v>807</v>
      </c>
      <c r="B18" s="217" t="str">
        <f ca="1">IF(LEN(A18)=0,"",INDEX('Smelter Look-up'!$A:$A,MATCH($A18,'Smelter Look-up'!$E:$E,0)))</f>
        <v>Tin</v>
      </c>
      <c r="C18" s="221" t="str">
        <f ca="1">IF(LEN(A18)=0,"",INDEX('Smelter Look-up'!$C:$C,MATCH($A18,'Smelter Look-up'!$E:$E,0)))</f>
        <v>White Solder Metalurgia e Mineracao Ltda.</v>
      </c>
      <c r="D18" s="283"/>
      <c r="E18" s="217" t="str">
        <f ca="1">IF(ISERROR($V18),"",OFFSET('Smelter Look-up'!$D$4,$V18-4,0)&amp;"")</f>
        <v>BRAZIL</v>
      </c>
      <c r="F18" s="217" t="str">
        <f ca="1">IF(ISERROR($V18),"",OFFSET('Smelter Look-up'!$E$4,$V18-4,0))</f>
        <v>CID002036</v>
      </c>
      <c r="G18" s="217" t="str">
        <f ca="1">IF(C18=$X$4,"Enter smelter details",IF(ISERROR($V18),"",OFFSET('Smelter Look-up'!$F$4,$V18-4,0)))</f>
        <v>RMI</v>
      </c>
      <c r="H18" s="218">
        <f ca="1">IF(ISERROR($V18),"",OFFSET('Smelter Look-up'!$G$4,$V18-4,0))</f>
        <v>0</v>
      </c>
      <c r="I18" s="219" t="str">
        <f ca="1">IF(ISERROR($V18),"",OFFSET('Smelter Look-up'!$H$4,$V18-4,0))</f>
        <v>Ariquemes</v>
      </c>
      <c r="J18" s="219" t="str">
        <f ca="1">IF(ISERROR($V18),"",OFFSET('Smelter Look-up'!$I$4,$V18-4,0))</f>
        <v>Rondônia</v>
      </c>
      <c r="K18" s="273"/>
      <c r="L18" s="273"/>
      <c r="M18" s="273"/>
      <c r="N18" s="273"/>
      <c r="O18" s="273"/>
      <c r="P18" s="220"/>
      <c r="Q18" s="274"/>
      <c r="R18" s="217" t="str">
        <f ca="1">IF(ISERROR($V18),"",OFFSET('Smelter Look-up'!$C$4,$V18-4,0)&amp;"")</f>
        <v>White Solder Metalurgia e Mineracao Ltda.</v>
      </c>
      <c r="S18" s="225" t="str">
        <f t="shared" ca="1" si="3"/>
        <v>BR</v>
      </c>
      <c r="T18" s="225" t="str">
        <f ca="1">IF(B18="","",IF(ISERROR(MATCH($J18,SorP!$B$1:$B$6230,0)),"",INDIRECT("'SorP'!$A$"&amp;MATCH($J18,SorP!$B$1:$B$6230,0))))</f>
        <v>BR-RO</v>
      </c>
      <c r="U18" s="241"/>
      <c r="V18" s="275">
        <f ca="1">IF(C18="",NA(),MATCH($B18&amp;$C18,'Smelter Look-up'!$J:$J,0))</f>
        <v>465</v>
      </c>
      <c r="W18" s="276"/>
      <c r="X18" s="276">
        <f t="shared" ca="1" si="4"/>
        <v>0</v>
      </c>
      <c r="Y18" s="276"/>
      <c r="Z18" s="276"/>
      <c r="AB18" s="278" t="str">
        <f t="shared" ca="1" si="5"/>
        <v>TinWhite Solder Metalurgia e Mineracao Ltda.</v>
      </c>
    </row>
    <row r="19" spans="1:28" s="277" customFormat="1" ht="70">
      <c r="A19" s="350" t="s">
        <v>13521</v>
      </c>
      <c r="B19" s="217" t="str">
        <f ca="1">IF(LEN(A19)=0,"",INDEX('Smelter Look-up'!$A:$A,MATCH($A19,'Smelter Look-up'!$E:$E,0)))</f>
        <v>Tin</v>
      </c>
      <c r="C19" s="221" t="str">
        <f ca="1">IF(LEN(A19)=0,"",INDEX('Smelter Look-up'!$C:$C,MATCH($A19,'Smelter Look-up'!$E:$E,0)))</f>
        <v>Tin Technology &amp; Refining</v>
      </c>
      <c r="D19" s="283"/>
      <c r="E19" s="217" t="str">
        <f ca="1">IF(ISERROR($V19),"",OFFSET('Smelter Look-up'!$D$4,$V19-4,0)&amp;"")</f>
        <v>UNITED STATES OF AMERICA</v>
      </c>
      <c r="F19" s="217" t="str">
        <f ca="1">IF(ISERROR($V19),"",OFFSET('Smelter Look-up'!$E$4,$V19-4,0))</f>
        <v>CID003325</v>
      </c>
      <c r="G19" s="217" t="str">
        <f ca="1">IF(C19=$X$4,"Enter smelter details",IF(ISERROR($V19),"",OFFSET('Smelter Look-up'!$F$4,$V19-4,0)))</f>
        <v>RMI</v>
      </c>
      <c r="H19" s="218">
        <f ca="1">IF(ISERROR($V19),"",OFFSET('Smelter Look-up'!$G$4,$V19-4,0))</f>
        <v>0</v>
      </c>
      <c r="I19" s="219" t="str">
        <f ca="1">IF(ISERROR($V19),"",OFFSET('Smelter Look-up'!$H$4,$V19-4,0))</f>
        <v>West Chester</v>
      </c>
      <c r="J19" s="219" t="str">
        <f ca="1">IF(ISERROR($V19),"",OFFSET('Smelter Look-up'!$I$4,$V19-4,0))</f>
        <v>Pennsylvania</v>
      </c>
      <c r="K19" s="273"/>
      <c r="L19" s="273"/>
      <c r="M19" s="273"/>
      <c r="N19" s="273"/>
      <c r="O19" s="273"/>
      <c r="P19" s="220"/>
      <c r="Q19" s="274"/>
      <c r="R19" s="217" t="str">
        <f ca="1">IF(ISERROR($V19),"",OFFSET('Smelter Look-up'!$C$4,$V19-4,0)&amp;"")</f>
        <v>Tin Technology &amp; Refining</v>
      </c>
      <c r="S19" s="225" t="str">
        <f t="shared" ca="1" si="3"/>
        <v>US</v>
      </c>
      <c r="T19" s="225" t="str">
        <f ca="1">IF(B19="","",IF(ISERROR(MATCH($J19,SorP!$B$1:$B$6230,0)),"",INDIRECT("'SorP'!$A$"&amp;MATCH($J19,SorP!$B$1:$B$6230,0))))</f>
        <v>US-PA</v>
      </c>
      <c r="U19" s="241"/>
      <c r="V19" s="275">
        <f ca="1">IF(C19="",NA(),MATCH($B19&amp;$C19,'Smelter Look-up'!$J:$J,0))</f>
        <v>461</v>
      </c>
      <c r="W19" s="276"/>
      <c r="X19" s="276">
        <f t="shared" ca="1" si="4"/>
        <v>0</v>
      </c>
      <c r="Y19" s="276"/>
      <c r="Z19" s="276"/>
      <c r="AB19" s="278" t="str">
        <f t="shared" ca="1" si="5"/>
        <v>TinTin Technology &amp; Refining</v>
      </c>
    </row>
    <row r="20" spans="1:28" s="277" customFormat="1" ht="84">
      <c r="A20" s="216" t="s">
        <v>1728</v>
      </c>
      <c r="B20" s="217" t="str">
        <f ca="1">IF(LEN(A20)=0,"",INDEX('Smelter Look-up'!$A:$A,MATCH($A20,'Smelter Look-up'!$E:$E,0)))</f>
        <v>Gold</v>
      </c>
      <c r="C20" s="221" t="str">
        <f ca="1">IF(LEN(A20)=0,"",INDEX('Smelter Look-up'!$C:$C,MATCH($A20,'Smelter Look-up'!$E:$E,0)))</f>
        <v>Geib Refining Corporation</v>
      </c>
      <c r="D20" s="283"/>
      <c r="E20" s="217" t="str">
        <f ca="1">IF(ISERROR($V20),"",OFFSET('Smelter Look-up'!$D$4,$V20-4,0)&amp;"")</f>
        <v>UNITED STATES OF AMERICA</v>
      </c>
      <c r="F20" s="217" t="str">
        <f ca="1">IF(ISERROR($V20),"",OFFSET('Smelter Look-up'!$E$4,$V20-4,0))</f>
        <v>CID002459</v>
      </c>
      <c r="G20" s="217" t="str">
        <f ca="1">IF(C20=$X$4,"Enter smelter details",IF(ISERROR($V20),"",OFFSET('Smelter Look-up'!$F$4,$V20-4,0)))</f>
        <v>RMI</v>
      </c>
      <c r="H20" s="218">
        <f ca="1">IF(ISERROR($V20),"",OFFSET('Smelter Look-up'!$G$4,$V20-4,0))</f>
        <v>0</v>
      </c>
      <c r="I20" s="219" t="str">
        <f ca="1">IF(ISERROR($V20),"",OFFSET('Smelter Look-up'!$H$4,$V20-4,0))</f>
        <v>Warwick</v>
      </c>
      <c r="J20" s="219" t="str">
        <f ca="1">IF(ISERROR($V20),"",OFFSET('Smelter Look-up'!$I$4,$V20-4,0))</f>
        <v>Rhode Island</v>
      </c>
      <c r="K20" s="273"/>
      <c r="L20" s="273"/>
      <c r="M20" s="273"/>
      <c r="N20" s="273"/>
      <c r="O20" s="273"/>
      <c r="P20" s="220"/>
      <c r="Q20" s="274"/>
      <c r="R20" s="217" t="str">
        <f ca="1">IF(ISERROR($V20),"",OFFSET('Smelter Look-up'!$C$4,$V20-4,0)&amp;"")</f>
        <v>Geib Refining Corporation</v>
      </c>
      <c r="S20" s="225" t="str">
        <f t="shared" ca="1" si="3"/>
        <v>US</v>
      </c>
      <c r="T20" s="225" t="str">
        <f ca="1">IF(B20="","",IF(ISERROR(MATCH($J20,SorP!$B$1:$B$6230,0)),"",INDIRECT("'SorP'!$A$"&amp;MATCH($J20,SorP!$B$1:$B$6230,0))))</f>
        <v>US-RI</v>
      </c>
      <c r="U20" s="241"/>
      <c r="V20" s="275">
        <f ca="1">IF(C20="",NA(),MATCH($B20&amp;$C20,'Smelter Look-up'!$J:$J,0))</f>
        <v>80</v>
      </c>
      <c r="W20" s="276"/>
      <c r="X20" s="276">
        <f t="shared" ca="1" si="4"/>
        <v>0</v>
      </c>
      <c r="Y20" s="276"/>
      <c r="Z20" s="276"/>
      <c r="AB20" s="278" t="str">
        <f t="shared" ca="1" si="5"/>
        <v>GoldGeib Refining Corporation</v>
      </c>
    </row>
    <row r="21" spans="1:28" s="277" customFormat="1" ht="98">
      <c r="A21" s="351" t="s">
        <v>724</v>
      </c>
      <c r="B21" s="217" t="str">
        <f ca="1">IF(LEN(A21)=0,"",INDEX('Smelter Look-up'!$A:$A,MATCH($A21,'Smelter Look-up'!$E:$E,0)))</f>
        <v>Gold</v>
      </c>
      <c r="C21" s="221" t="str">
        <f ca="1">IF(LEN(A21)=0,"",INDEX('Smelter Look-up'!$C:$C,MATCH($A21,'Smelter Look-up'!$E:$E,0)))</f>
        <v>Metalor USA Refining Corporation</v>
      </c>
      <c r="D21" s="283"/>
      <c r="E21" s="217" t="str">
        <f ca="1">IF(ISERROR($V21),"",OFFSET('Smelter Look-up'!$D$4,$V21-4,0)&amp;"")</f>
        <v>UNITED STATES OF AMERICA</v>
      </c>
      <c r="F21" s="217" t="str">
        <f ca="1">IF(ISERROR($V21),"",OFFSET('Smelter Look-up'!$E$4,$V21-4,0))</f>
        <v>CID001157</v>
      </c>
      <c r="G21" s="217" t="str">
        <f ca="1">IF(C21=$X$4,"Enter smelter details",IF(ISERROR($V21),"",OFFSET('Smelter Look-up'!$F$4,$V21-4,0)))</f>
        <v>RMI</v>
      </c>
      <c r="H21" s="218">
        <f ca="1">IF(ISERROR($V21),"",OFFSET('Smelter Look-up'!$G$4,$V21-4,0))</f>
        <v>0</v>
      </c>
      <c r="I21" s="219" t="str">
        <f ca="1">IF(ISERROR($V21),"",OFFSET('Smelter Look-up'!$H$4,$V21-4,0))</f>
        <v>North Attleboro</v>
      </c>
      <c r="J21" s="219" t="str">
        <f ca="1">IF(ISERROR($V21),"",OFFSET('Smelter Look-up'!$I$4,$V21-4,0))</f>
        <v>Massachusetts</v>
      </c>
      <c r="K21" s="273"/>
      <c r="L21" s="273"/>
      <c r="M21" s="273"/>
      <c r="N21" s="273"/>
      <c r="O21" s="273"/>
      <c r="P21" s="220"/>
      <c r="Q21" s="274"/>
      <c r="R21" s="217" t="str">
        <f ca="1">IF(ISERROR($V21),"",OFFSET('Smelter Look-up'!$C$4,$V21-4,0)&amp;"")</f>
        <v>Metalor USA Refining Corporation</v>
      </c>
      <c r="S21" s="225" t="str">
        <f t="shared" ca="1" si="3"/>
        <v>US</v>
      </c>
      <c r="T21" s="225" t="str">
        <f ca="1">IF(B21="","",IF(ISERROR(MATCH($J21,SorP!$B$1:$B$6230,0)),"",INDIRECT("'SorP'!$A$"&amp;MATCH($J21,SorP!$B$1:$B$6230,0))))</f>
        <v>US-MA</v>
      </c>
      <c r="U21" s="241"/>
      <c r="V21" s="275">
        <f ca="1">IF(C21="",NA(),MATCH($B21&amp;$C21,'Smelter Look-up'!$J:$J,0))</f>
        <v>159</v>
      </c>
      <c r="W21" s="276"/>
      <c r="X21" s="276">
        <f t="shared" ca="1" si="4"/>
        <v>0</v>
      </c>
      <c r="Y21" s="276"/>
      <c r="Z21" s="276"/>
      <c r="AB21" s="278" t="str">
        <f t="shared" ca="1" si="5"/>
        <v>GoldMetalor USA Refining Corporation</v>
      </c>
    </row>
    <row r="22" spans="1:28" s="277" customFormat="1" ht="84">
      <c r="A22" s="351" t="s">
        <v>756</v>
      </c>
      <c r="B22" s="217" t="str">
        <f ca="1">IF(LEN(A22)=0,"",INDEX('Smelter Look-up'!$A:$A,MATCH($A22,'Smelter Look-up'!$E:$E,0)))</f>
        <v>Gold</v>
      </c>
      <c r="C22" s="221" t="str">
        <f ca="1">IF(LEN(A22)=0,"",INDEX('Smelter Look-up'!$C:$C,MATCH($A22,'Smelter Look-up'!$E:$E,0)))</f>
        <v>United Precious Metal Refining, Inc.</v>
      </c>
      <c r="D22" s="283"/>
      <c r="E22" s="217" t="str">
        <f ca="1">IF(ISERROR($V22),"",OFFSET('Smelter Look-up'!$D$4,$V22-4,0)&amp;"")</f>
        <v>UNITED STATES OF AMERICA</v>
      </c>
      <c r="F22" s="217" t="str">
        <f ca="1">IF(ISERROR($V22),"",OFFSET('Smelter Look-up'!$E$4,$V22-4,0))</f>
        <v>CID001993</v>
      </c>
      <c r="G22" s="217" t="str">
        <f ca="1">IF(C22=$X$4,"Enter smelter details",IF(ISERROR($V22),"",OFFSET('Smelter Look-up'!$F$4,$V22-4,0)))</f>
        <v>RMI</v>
      </c>
      <c r="H22" s="218">
        <f ca="1">IF(ISERROR($V22),"",OFFSET('Smelter Look-up'!$G$4,$V22-4,0))</f>
        <v>0</v>
      </c>
      <c r="I22" s="219" t="str">
        <f ca="1">IF(ISERROR($V22),"",OFFSET('Smelter Look-up'!$H$4,$V22-4,0))</f>
        <v>Alden</v>
      </c>
      <c r="J22" s="219" t="str">
        <f ca="1">IF(ISERROR($V22),"",OFFSET('Smelter Look-up'!$I$4,$V22-4,0))</f>
        <v>New York</v>
      </c>
      <c r="K22" s="273"/>
      <c r="L22" s="273"/>
      <c r="M22" s="273"/>
      <c r="N22" s="273"/>
      <c r="O22" s="273"/>
      <c r="P22" s="220"/>
      <c r="Q22" s="274"/>
      <c r="R22" s="217" t="str">
        <f ca="1">IF(ISERROR($V22),"",OFFSET('Smelter Look-up'!$C$4,$V22-4,0)&amp;"")</f>
        <v>United Precious Metal Refining, Inc.</v>
      </c>
      <c r="S22" s="225" t="str">
        <f t="shared" ca="1" si="3"/>
        <v>US</v>
      </c>
      <c r="T22" s="225" t="str">
        <f ca="1">IF(B22="","",IF(ISERROR(MATCH($J22,SorP!$B$1:$B$6230,0)),"",INDIRECT("'SorP'!$A$"&amp;MATCH($J22,SorP!$B$1:$B$6230,0))))</f>
        <v>US-NY</v>
      </c>
      <c r="U22" s="241"/>
      <c r="V22" s="275">
        <f ca="1">IF(C22="",NA(),MATCH($B22&amp;$C22,'Smelter Look-up'!$J:$J,0))</f>
        <v>268</v>
      </c>
      <c r="W22" s="276"/>
      <c r="X22" s="276">
        <f t="shared" ca="1" si="4"/>
        <v>0</v>
      </c>
      <c r="Y22" s="276"/>
      <c r="Z22" s="276"/>
      <c r="AB22" s="278" t="str">
        <f t="shared" ca="1" si="5"/>
        <v>GoldUnited Precious Metal Refining, Inc.</v>
      </c>
    </row>
    <row r="23" spans="1:28" s="277" customFormat="1" ht="140">
      <c r="A23" s="351" t="s">
        <v>755</v>
      </c>
      <c r="B23" s="217" t="str">
        <f ca="1">IF(LEN(A23)=0,"",INDEX('Smelter Look-up'!$A:$A,MATCH($A23,'Smelter Look-up'!$E:$E,0)))</f>
        <v>Gold</v>
      </c>
      <c r="C23" s="221" t="str">
        <f ca="1">IF(LEN(A23)=0,"",INDEX('Smelter Look-up'!$C:$C,MATCH($A23,'Smelter Look-up'!$E:$E,0)))</f>
        <v>Umicore S.A. Business Unit Precious Metals Refining</v>
      </c>
      <c r="D23" s="283"/>
      <c r="E23" s="217" t="str">
        <f ca="1">IF(ISERROR($V23),"",OFFSET('Smelter Look-up'!$D$4,$V23-4,0)&amp;"")</f>
        <v>BELGIUM</v>
      </c>
      <c r="F23" s="217" t="str">
        <f ca="1">IF(ISERROR($V23),"",OFFSET('Smelter Look-up'!$E$4,$V23-4,0))</f>
        <v>CID001980</v>
      </c>
      <c r="G23" s="217" t="str">
        <f ca="1">IF(C23=$X$4,"Enter smelter details",IF(ISERROR($V23),"",OFFSET('Smelter Look-up'!$F$4,$V23-4,0)))</f>
        <v>RMI</v>
      </c>
      <c r="H23" s="218">
        <f ca="1">IF(ISERROR($V23),"",OFFSET('Smelter Look-up'!$G$4,$V23-4,0))</f>
        <v>0</v>
      </c>
      <c r="I23" s="219" t="str">
        <f ca="1">IF(ISERROR($V23),"",OFFSET('Smelter Look-up'!$H$4,$V23-4,0))</f>
        <v>Hoboken</v>
      </c>
      <c r="J23" s="219" t="str">
        <f ca="1">IF(ISERROR($V23),"",OFFSET('Smelter Look-up'!$I$4,$V23-4,0))</f>
        <v>Antwerpen</v>
      </c>
      <c r="K23" s="273"/>
      <c r="L23" s="273"/>
      <c r="M23" s="273"/>
      <c r="N23" s="273"/>
      <c r="O23" s="273"/>
      <c r="P23" s="220"/>
      <c r="Q23" s="274"/>
      <c r="R23" s="217" t="str">
        <f ca="1">IF(ISERROR($V23),"",OFFSET('Smelter Look-up'!$C$4,$V23-4,0)&amp;"")</f>
        <v>Umicore S.A. Business Unit Precious Metals Refining</v>
      </c>
      <c r="S23" s="225" t="str">
        <f t="shared" ca="1" si="3"/>
        <v>BE</v>
      </c>
      <c r="T23" s="225" t="str">
        <f ca="1">IF(B23="","",IF(ISERROR(MATCH($J23,SorP!$B$1:$B$6230,0)),"",INDIRECT("'SorP'!$A$"&amp;MATCH($J23,SorP!$B$1:$B$6230,0))))</f>
        <v>BE-VAN</v>
      </c>
      <c r="U23" s="241"/>
      <c r="V23" s="275">
        <f ca="1">IF(C23="",NA(),MATCH($B23&amp;$C23,'Smelter Look-up'!$J:$J,0))</f>
        <v>267</v>
      </c>
      <c r="W23" s="276"/>
      <c r="X23" s="276">
        <f t="shared" ca="1" si="4"/>
        <v>0</v>
      </c>
      <c r="Y23" s="276"/>
      <c r="Z23" s="276"/>
      <c r="AB23" s="278" t="str">
        <f t="shared" ca="1" si="5"/>
        <v>GoldUmicore S.A. Business Unit Precious Metals Refining</v>
      </c>
    </row>
    <row r="24" spans="1:28" s="277" customFormat="1" ht="112">
      <c r="A24" s="351" t="s">
        <v>667</v>
      </c>
      <c r="B24" s="217" t="str">
        <f ca="1">IF(LEN(A24)=0,"",INDEX('Smelter Look-up'!$A:$A,MATCH($A24,'Smelter Look-up'!$E:$E,0)))</f>
        <v>Gold</v>
      </c>
      <c r="C24" s="221" t="str">
        <f ca="1">IF(LEN(A24)=0,"",INDEX('Smelter Look-up'!$C:$C,MATCH($A24,'Smelter Look-up'!$E:$E,0)))</f>
        <v>Allgemeine Gold-und Silberscheideanstalt A.G.</v>
      </c>
      <c r="D24" s="283"/>
      <c r="E24" s="217" t="str">
        <f ca="1">IF(ISERROR($V24),"",OFFSET('Smelter Look-up'!$D$4,$V24-4,0)&amp;"")</f>
        <v>GERMANY</v>
      </c>
      <c r="F24" s="217" t="str">
        <f ca="1">IF(ISERROR($V24),"",OFFSET('Smelter Look-up'!$E$4,$V24-4,0))</f>
        <v>CID000035</v>
      </c>
      <c r="G24" s="217" t="str">
        <f ca="1">IF(C24=$X$4,"Enter smelter details",IF(ISERROR($V24),"",OFFSET('Smelter Look-up'!$F$4,$V24-4,0)))</f>
        <v>RMI</v>
      </c>
      <c r="H24" s="218">
        <f ca="1">IF(ISERROR($V24),"",OFFSET('Smelter Look-up'!$G$4,$V24-4,0))</f>
        <v>0</v>
      </c>
      <c r="I24" s="219" t="str">
        <f ca="1">IF(ISERROR($V24),"",OFFSET('Smelter Look-up'!$H$4,$V24-4,0))</f>
        <v>Pforzheim</v>
      </c>
      <c r="J24" s="219" t="str">
        <f ca="1">IF(ISERROR($V24),"",OFFSET('Smelter Look-up'!$I$4,$V24-4,0))</f>
        <v>Baden-Württemberg</v>
      </c>
      <c r="K24" s="273"/>
      <c r="L24" s="273"/>
      <c r="M24" s="273"/>
      <c r="N24" s="273"/>
      <c r="O24" s="273"/>
      <c r="P24" s="220"/>
      <c r="Q24" s="274"/>
      <c r="R24" s="217" t="str">
        <f ca="1">IF(ISERROR($V24),"",OFFSET('Smelter Look-up'!$C$4,$V24-4,0)&amp;"")</f>
        <v>Allgemeine Gold-und Silberscheideanstalt A.G.</v>
      </c>
      <c r="S24" s="225" t="str">
        <f t="shared" ca="1" si="3"/>
        <v>DE</v>
      </c>
      <c r="T24" s="225" t="str">
        <f ca="1">IF(B24="","",IF(ISERROR(MATCH($J24,SorP!$B$1:$B$6230,0)),"",INDIRECT("'SorP'!$A$"&amp;MATCH($J24,SorP!$B$1:$B$6230,0))))</f>
        <v>DE-BW</v>
      </c>
      <c r="U24" s="241"/>
      <c r="V24" s="275">
        <f ca="1">IF(C24="",NA(),MATCH($B24&amp;$C24,'Smelter Look-up'!$J:$J,0))</f>
        <v>14</v>
      </c>
      <c r="W24" s="276"/>
      <c r="X24" s="276">
        <f t="shared" ca="1" si="4"/>
        <v>0</v>
      </c>
      <c r="Y24" s="276"/>
      <c r="Z24" s="276"/>
      <c r="AB24" s="278" t="str">
        <f t="shared" ca="1" si="5"/>
        <v>GoldAllgemeine Gold-und Silberscheideanstalt A.G.</v>
      </c>
    </row>
    <row r="25" spans="1:28" s="277" customFormat="1" ht="98">
      <c r="A25" s="351" t="s">
        <v>669</v>
      </c>
      <c r="B25" s="217" t="str">
        <f ca="1">IF(LEN(A25)=0,"",INDEX('Smelter Look-up'!$A:$A,MATCH($A25,'Smelter Look-up'!$E:$E,0)))</f>
        <v>Gold</v>
      </c>
      <c r="C25" s="221" t="str">
        <f ca="1">IF(LEN(A25)=0,"",INDEX('Smelter Look-up'!$C:$C,MATCH($A25,'Smelter Look-up'!$E:$E,0)))</f>
        <v>AngloGold Ashanti Corrego do Sitio Mineracao</v>
      </c>
      <c r="D25" s="283"/>
      <c r="E25" s="217" t="str">
        <f ca="1">IF(ISERROR($V25),"",OFFSET('Smelter Look-up'!$D$4,$V25-4,0)&amp;"")</f>
        <v>BRAZIL</v>
      </c>
      <c r="F25" s="217" t="str">
        <f ca="1">IF(ISERROR($V25),"",OFFSET('Smelter Look-up'!$E$4,$V25-4,0))</f>
        <v>CID000058</v>
      </c>
      <c r="G25" s="217" t="str">
        <f ca="1">IF(C25=$X$4,"Enter smelter details",IF(ISERROR($V25),"",OFFSET('Smelter Look-up'!$F$4,$V25-4,0)))</f>
        <v>RMI</v>
      </c>
      <c r="H25" s="218">
        <f ca="1">IF(ISERROR($V25),"",OFFSET('Smelter Look-up'!$G$4,$V25-4,0))</f>
        <v>0</v>
      </c>
      <c r="I25" s="219" t="str">
        <f ca="1">IF(ISERROR($V25),"",OFFSET('Smelter Look-up'!$H$4,$V25-4,0))</f>
        <v>Nova Lima</v>
      </c>
      <c r="J25" s="219" t="str">
        <f ca="1">IF(ISERROR($V25),"",OFFSET('Smelter Look-up'!$I$4,$V25-4,0))</f>
        <v>Minas Gerais</v>
      </c>
      <c r="K25" s="273"/>
      <c r="L25" s="273"/>
      <c r="M25" s="273"/>
      <c r="N25" s="273"/>
      <c r="O25" s="273"/>
      <c r="P25" s="220"/>
      <c r="Q25" s="274"/>
      <c r="R25" s="217" t="str">
        <f ca="1">IF(ISERROR($V25),"",OFFSET('Smelter Look-up'!$C$4,$V25-4,0)&amp;"")</f>
        <v>AngloGold Ashanti Corrego do Sitio Mineracao</v>
      </c>
      <c r="S25" s="225" t="str">
        <f t="shared" ca="1" si="3"/>
        <v>BR</v>
      </c>
      <c r="T25" s="225" t="str">
        <f ca="1">IF(B25="","",IF(ISERROR(MATCH($J25,SorP!$B$1:$B$6230,0)),"",INDIRECT("'SorP'!$A$"&amp;MATCH($J25,SorP!$B$1:$B$6230,0))))</f>
        <v>BR-MG</v>
      </c>
      <c r="U25" s="241"/>
      <c r="V25" s="275">
        <f ca="1">IF(C25="",NA(),MATCH($B25&amp;$C25,'Smelter Look-up'!$J:$J,0))</f>
        <v>18</v>
      </c>
      <c r="W25" s="276"/>
      <c r="X25" s="276">
        <f t="shared" ca="1" si="4"/>
        <v>0</v>
      </c>
      <c r="Y25" s="276"/>
      <c r="Z25" s="276"/>
      <c r="AB25" s="278" t="str">
        <f t="shared" ca="1" si="5"/>
        <v>GoldAngloGold Ashanti Corrego do Sitio Mineracao</v>
      </c>
    </row>
    <row r="26" spans="1:28" s="277" customFormat="1" ht="56">
      <c r="A26" s="351" t="s">
        <v>670</v>
      </c>
      <c r="B26" s="217" t="str">
        <f ca="1">IF(LEN(A26)=0,"",INDEX('Smelter Look-up'!$A:$A,MATCH($A26,'Smelter Look-up'!$E:$E,0)))</f>
        <v>Gold</v>
      </c>
      <c r="C26" s="221" t="str">
        <f ca="1">IF(LEN(A26)=0,"",INDEX('Smelter Look-up'!$C:$C,MATCH($A26,'Smelter Look-up'!$E:$E,0)))</f>
        <v>Argor-Heraeus S.A.</v>
      </c>
      <c r="D26" s="283"/>
      <c r="E26" s="217" t="str">
        <f ca="1">IF(ISERROR($V26),"",OFFSET('Smelter Look-up'!$D$4,$V26-4,0)&amp;"")</f>
        <v>SWITZERLAND</v>
      </c>
      <c r="F26" s="217" t="str">
        <f ca="1">IF(ISERROR($V26),"",OFFSET('Smelter Look-up'!$E$4,$V26-4,0))</f>
        <v>CID000077</v>
      </c>
      <c r="G26" s="217" t="str">
        <f ca="1">IF(C26=$X$4,"Enter smelter details",IF(ISERROR($V26),"",OFFSET('Smelter Look-up'!$F$4,$V26-4,0)))</f>
        <v>RMI</v>
      </c>
      <c r="H26" s="218">
        <f ca="1">IF(ISERROR($V26),"",OFFSET('Smelter Look-up'!$G$4,$V26-4,0))</f>
        <v>0</v>
      </c>
      <c r="I26" s="219" t="str">
        <f ca="1">IF(ISERROR($V26),"",OFFSET('Smelter Look-up'!$H$4,$V26-4,0))</f>
        <v>Mendrisio</v>
      </c>
      <c r="J26" s="219" t="str">
        <f ca="1">IF(ISERROR($V26),"",OFFSET('Smelter Look-up'!$I$4,$V26-4,0))</f>
        <v>Ticino</v>
      </c>
      <c r="K26" s="273"/>
      <c r="L26" s="273"/>
      <c r="M26" s="273"/>
      <c r="N26" s="273"/>
      <c r="O26" s="273"/>
      <c r="P26" s="220"/>
      <c r="Q26" s="274"/>
      <c r="R26" s="217" t="str">
        <f ca="1">IF(ISERROR($V26),"",OFFSET('Smelter Look-up'!$C$4,$V26-4,0)&amp;"")</f>
        <v>Argor-Heraeus S.A.</v>
      </c>
      <c r="S26" s="225" t="str">
        <f t="shared" ca="1" si="3"/>
        <v>CH</v>
      </c>
      <c r="T26" s="225" t="str">
        <f ca="1">IF(B26="","",IF(ISERROR(MATCH($J26,SorP!$B$1:$B$6230,0)),"",INDIRECT("'SorP'!$A$"&amp;MATCH($J26,SorP!$B$1:$B$6230,0))))</f>
        <v>CH-TI</v>
      </c>
      <c r="U26" s="241"/>
      <c r="V26" s="275">
        <f ca="1">IF(C26="",NA(),MATCH($B26&amp;$C26,'Smelter Look-up'!$J:$J,0))</f>
        <v>23</v>
      </c>
      <c r="W26" s="276"/>
      <c r="X26" s="276">
        <f t="shared" ca="1" si="4"/>
        <v>0</v>
      </c>
      <c r="Y26" s="276"/>
      <c r="Z26" s="276"/>
      <c r="AB26" s="278" t="str">
        <f t="shared" ca="1" si="5"/>
        <v>GoldArgor-Heraeus S.A.</v>
      </c>
    </row>
    <row r="27" spans="1:28" s="277" customFormat="1" ht="28">
      <c r="A27" s="351" t="s">
        <v>674</v>
      </c>
      <c r="B27" s="217" t="str">
        <f ca="1">IF(LEN(A27)=0,"",INDEX('Smelter Look-up'!$A:$A,MATCH($A27,'Smelter Look-up'!$E:$E,0)))</f>
        <v>Gold</v>
      </c>
      <c r="C27" s="221" t="str">
        <f ca="1">IF(LEN(A27)=0,"",INDEX('Smelter Look-up'!$C:$C,MATCH($A27,'Smelter Look-up'!$E:$E,0)))</f>
        <v>Aurubis AG</v>
      </c>
      <c r="D27" s="283"/>
      <c r="E27" s="217" t="str">
        <f ca="1">IF(ISERROR($V27),"",OFFSET('Smelter Look-up'!$D$4,$V27-4,0)&amp;"")</f>
        <v>GERMANY</v>
      </c>
      <c r="F27" s="217" t="str">
        <f ca="1">IF(ISERROR($V27),"",OFFSET('Smelter Look-up'!$E$4,$V27-4,0))</f>
        <v>CID000113</v>
      </c>
      <c r="G27" s="217" t="str">
        <f ca="1">IF(C27=$X$4,"Enter smelter details",IF(ISERROR($V27),"",OFFSET('Smelter Look-up'!$F$4,$V27-4,0)))</f>
        <v>RMI</v>
      </c>
      <c r="H27" s="218">
        <f ca="1">IF(ISERROR($V27),"",OFFSET('Smelter Look-up'!$G$4,$V27-4,0))</f>
        <v>0</v>
      </c>
      <c r="I27" s="219" t="str">
        <f ca="1">IF(ISERROR($V27),"",OFFSET('Smelter Look-up'!$H$4,$V27-4,0))</f>
        <v>Hamburg</v>
      </c>
      <c r="J27" s="219" t="str">
        <f ca="1">IF(ISERROR($V27),"",OFFSET('Smelter Look-up'!$I$4,$V27-4,0))</f>
        <v>Hamburg</v>
      </c>
      <c r="K27" s="273"/>
      <c r="L27" s="273"/>
      <c r="M27" s="273"/>
      <c r="N27" s="273"/>
      <c r="O27" s="273"/>
      <c r="P27" s="220"/>
      <c r="Q27" s="274"/>
      <c r="R27" s="217" t="str">
        <f ca="1">IF(ISERROR($V27),"",OFFSET('Smelter Look-up'!$C$4,$V27-4,0)&amp;"")</f>
        <v>Aurubis AG</v>
      </c>
      <c r="S27" s="225" t="str">
        <f t="shared" ca="1" si="3"/>
        <v>DE</v>
      </c>
      <c r="T27" s="225" t="str">
        <f ca="1">IF(B27="","",IF(ISERROR(MATCH($J27,SorP!$B$1:$B$6230,0)),"",INDIRECT("'SorP'!$A$"&amp;MATCH($J27,SorP!$B$1:$B$6230,0))))</f>
        <v>DE-HH</v>
      </c>
      <c r="U27" s="241"/>
      <c r="V27" s="275">
        <f ca="1">IF(C27="",NA(),MATCH($B27&amp;$C27,'Smelter Look-up'!$J:$J,0))</f>
        <v>32</v>
      </c>
      <c r="W27" s="276"/>
      <c r="X27" s="276">
        <f t="shared" ca="1" si="4"/>
        <v>0</v>
      </c>
      <c r="Y27" s="276"/>
      <c r="Z27" s="276"/>
      <c r="AB27" s="278" t="str">
        <f t="shared" ca="1" si="5"/>
        <v>GoldAurubis AG</v>
      </c>
    </row>
    <row r="28" spans="1:28" s="277" customFormat="1" ht="28">
      <c r="A28" s="351" t="s">
        <v>676</v>
      </c>
      <c r="B28" s="217" t="str">
        <f ca="1">IF(LEN(A28)=0,"",INDEX('Smelter Look-up'!$A:$A,MATCH($A28,'Smelter Look-up'!$E:$E,0)))</f>
        <v>Gold</v>
      </c>
      <c r="C28" s="221" t="str">
        <f ca="1">IF(LEN(A28)=0,"",INDEX('Smelter Look-up'!$C:$C,MATCH($A28,'Smelter Look-up'!$E:$E,0)))</f>
        <v>Boliden AB</v>
      </c>
      <c r="D28" s="283"/>
      <c r="E28" s="217" t="str">
        <f ca="1">IF(ISERROR($V28),"",OFFSET('Smelter Look-up'!$D$4,$V28-4,0)&amp;"")</f>
        <v>SWEDEN</v>
      </c>
      <c r="F28" s="217" t="str">
        <f ca="1">IF(ISERROR($V28),"",OFFSET('Smelter Look-up'!$E$4,$V28-4,0))</f>
        <v>CID000157</v>
      </c>
      <c r="G28" s="217" t="str">
        <f ca="1">IF(C28=$X$4,"Enter smelter details",IF(ISERROR($V28),"",OFFSET('Smelter Look-up'!$F$4,$V28-4,0)))</f>
        <v>RMI</v>
      </c>
      <c r="H28" s="218">
        <f ca="1">IF(ISERROR($V28),"",OFFSET('Smelter Look-up'!$G$4,$V28-4,0))</f>
        <v>0</v>
      </c>
      <c r="I28" s="219" t="str">
        <f ca="1">IF(ISERROR($V28),"",OFFSET('Smelter Look-up'!$H$4,$V28-4,0))</f>
        <v>Skelleftehamn</v>
      </c>
      <c r="J28" s="219" t="str">
        <f ca="1">IF(ISERROR($V28),"",OFFSET('Smelter Look-up'!$I$4,$V28-4,0))</f>
        <v>Västerbottens län [SE-24]</v>
      </c>
      <c r="K28" s="273"/>
      <c r="L28" s="273"/>
      <c r="M28" s="273"/>
      <c r="N28" s="273"/>
      <c r="O28" s="273"/>
      <c r="P28" s="220"/>
      <c r="Q28" s="274"/>
      <c r="R28" s="217" t="str">
        <f ca="1">IF(ISERROR($V28),"",OFFSET('Smelter Look-up'!$C$4,$V28-4,0)&amp;"")</f>
        <v>Boliden AB</v>
      </c>
      <c r="S28" s="225" t="str">
        <f t="shared" ca="1" si="3"/>
        <v>SE</v>
      </c>
      <c r="T28" s="225" t="str">
        <f ca="1">IF(B28="","",IF(ISERROR(MATCH($J28,SorP!$B$1:$B$6230,0)),"",INDIRECT("'SorP'!$A$"&amp;MATCH($J28,SorP!$B$1:$B$6230,0))))</f>
        <v>SE-AC</v>
      </c>
      <c r="U28" s="241"/>
      <c r="V28" s="275">
        <f ca="1">IF(C28="",NA(),MATCH($B28&amp;$C28,'Smelter Look-up'!$J:$J,0))</f>
        <v>37</v>
      </c>
      <c r="W28" s="276"/>
      <c r="X28" s="276">
        <f t="shared" ca="1" si="4"/>
        <v>0</v>
      </c>
      <c r="Y28" s="276"/>
      <c r="Z28" s="276"/>
      <c r="AB28" s="278" t="str">
        <f t="shared" ca="1" si="5"/>
        <v>GoldBoliden AB</v>
      </c>
    </row>
    <row r="29" spans="1:28" s="277" customFormat="1" ht="70">
      <c r="A29" s="351" t="s">
        <v>678</v>
      </c>
      <c r="B29" s="217" t="str">
        <f ca="1">IF(LEN(A29)=0,"",INDEX('Smelter Look-up'!$A:$A,MATCH($A29,'Smelter Look-up'!$E:$E,0)))</f>
        <v>Gold</v>
      </c>
      <c r="C29" s="221" t="str">
        <f ca="1">IF(LEN(A29)=0,"",INDEX('Smelter Look-up'!$C:$C,MATCH($A29,'Smelter Look-up'!$E:$E,0)))</f>
        <v>C. Hafner GmbH + Co. KG</v>
      </c>
      <c r="D29" s="283"/>
      <c r="E29" s="217" t="str">
        <f ca="1">IF(ISERROR($V29),"",OFFSET('Smelter Look-up'!$D$4,$V29-4,0)&amp;"")</f>
        <v>GERMANY</v>
      </c>
      <c r="F29" s="217" t="str">
        <f ca="1">IF(ISERROR($V29),"",OFFSET('Smelter Look-up'!$E$4,$V29-4,0))</f>
        <v>CID000176</v>
      </c>
      <c r="G29" s="217" t="str">
        <f ca="1">IF(C29=$X$4,"Enter smelter details",IF(ISERROR($V29),"",OFFSET('Smelter Look-up'!$F$4,$V29-4,0)))</f>
        <v>RMI</v>
      </c>
      <c r="H29" s="218">
        <f ca="1">IF(ISERROR($V29),"",OFFSET('Smelter Look-up'!$G$4,$V29-4,0))</f>
        <v>0</v>
      </c>
      <c r="I29" s="219" t="str">
        <f ca="1">IF(ISERROR($V29),"",OFFSET('Smelter Look-up'!$H$4,$V29-4,0))</f>
        <v>Pforzheim</v>
      </c>
      <c r="J29" s="219" t="str">
        <f ca="1">IF(ISERROR($V29),"",OFFSET('Smelter Look-up'!$I$4,$V29-4,0))</f>
        <v>Baden-Württemberg</v>
      </c>
      <c r="K29" s="273"/>
      <c r="L29" s="273"/>
      <c r="M29" s="273"/>
      <c r="N29" s="273"/>
      <c r="O29" s="273"/>
      <c r="P29" s="220"/>
      <c r="Q29" s="274"/>
      <c r="R29" s="217" t="str">
        <f ca="1">IF(ISERROR($V29),"",OFFSET('Smelter Look-up'!$C$4,$V29-4,0)&amp;"")</f>
        <v>C. Hafner GmbH + Co. KG</v>
      </c>
      <c r="S29" s="225" t="str">
        <f t="shared" ca="1" si="3"/>
        <v>DE</v>
      </c>
      <c r="T29" s="225" t="str">
        <f ca="1">IF(B29="","",IF(ISERROR(MATCH($J29,SorP!$B$1:$B$6230,0)),"",INDIRECT("'SorP'!$A$"&amp;MATCH($J29,SorP!$B$1:$B$6230,0))))</f>
        <v>DE-BW</v>
      </c>
      <c r="U29" s="241"/>
      <c r="V29" s="275">
        <f ca="1">IF(C29="",NA(),MATCH($B29&amp;$C29,'Smelter Look-up'!$J:$J,0))</f>
        <v>38</v>
      </c>
      <c r="W29" s="276"/>
      <c r="X29" s="276">
        <f t="shared" ca="1" si="4"/>
        <v>0</v>
      </c>
      <c r="Y29" s="276"/>
      <c r="Z29" s="276"/>
      <c r="AB29" s="278" t="str">
        <f t="shared" ca="1" si="5"/>
        <v>GoldC. Hafner GmbH + Co. KG</v>
      </c>
    </row>
    <row r="30" spans="1:28" s="277" customFormat="1" ht="42">
      <c r="A30" s="351" t="s">
        <v>682</v>
      </c>
      <c r="B30" s="217" t="str">
        <f ca="1">IF(LEN(A30)=0,"",INDEX('Smelter Look-up'!$A:$A,MATCH($A30,'Smelter Look-up'!$E:$E,0)))</f>
        <v>Gold</v>
      </c>
      <c r="C30" s="221" t="str">
        <f ca="1">IF(LEN(A30)=0,"",INDEX('Smelter Look-up'!$C:$C,MATCH($A30,'Smelter Look-up'!$E:$E,0)))</f>
        <v>Chimet S.p.A.</v>
      </c>
      <c r="D30" s="283"/>
      <c r="E30" s="217" t="str">
        <f ca="1">IF(ISERROR($V30),"",OFFSET('Smelter Look-up'!$D$4,$V30-4,0)&amp;"")</f>
        <v>ITALY</v>
      </c>
      <c r="F30" s="217" t="str">
        <f ca="1">IF(ISERROR($V30),"",OFFSET('Smelter Look-up'!$E$4,$V30-4,0))</f>
        <v>CID000233</v>
      </c>
      <c r="G30" s="217" t="str">
        <f ca="1">IF(C30=$X$4,"Enter smelter details",IF(ISERROR($V30),"",OFFSET('Smelter Look-up'!$F$4,$V30-4,0)))</f>
        <v>RMI</v>
      </c>
      <c r="H30" s="218">
        <f ca="1">IF(ISERROR($V30),"",OFFSET('Smelter Look-up'!$G$4,$V30-4,0))</f>
        <v>0</v>
      </c>
      <c r="I30" s="219" t="str">
        <f ca="1">IF(ISERROR($V30),"",OFFSET('Smelter Look-up'!$H$4,$V30-4,0))</f>
        <v>Arezzo</v>
      </c>
      <c r="J30" s="219" t="str">
        <f ca="1">IF(ISERROR($V30),"",OFFSET('Smelter Look-up'!$I$4,$V30-4,0))</f>
        <v>Toscana</v>
      </c>
      <c r="K30" s="273"/>
      <c r="L30" s="273"/>
      <c r="M30" s="273"/>
      <c r="N30" s="273"/>
      <c r="O30" s="273"/>
      <c r="P30" s="220"/>
      <c r="Q30" s="274"/>
      <c r="R30" s="217" t="str">
        <f ca="1">IF(ISERROR($V30),"",OFFSET('Smelter Look-up'!$C$4,$V30-4,0)&amp;"")</f>
        <v>Chimet S.p.A.</v>
      </c>
      <c r="S30" s="225" t="str">
        <f t="shared" ca="1" si="3"/>
        <v>IT</v>
      </c>
      <c r="T30" s="225" t="str">
        <f ca="1">IF(B30="","",IF(ISERROR(MATCH($J30,SorP!$B$1:$B$6230,0)),"",INDIRECT("'SorP'!$A$"&amp;MATCH($J30,SorP!$B$1:$B$6230,0))))</f>
        <v>IT-52</v>
      </c>
      <c r="U30" s="241"/>
      <c r="V30" s="275">
        <f ca="1">IF(C30="",NA(),MATCH($B30&amp;$C30,'Smelter Look-up'!$J:$J,0))</f>
        <v>51</v>
      </c>
      <c r="W30" s="276"/>
      <c r="X30" s="276">
        <f t="shared" ca="1" si="4"/>
        <v>0</v>
      </c>
      <c r="Y30" s="276"/>
      <c r="Z30" s="276"/>
      <c r="AB30" s="278" t="str">
        <f t="shared" ca="1" si="5"/>
        <v>GoldChimet S.p.A.</v>
      </c>
    </row>
    <row r="31" spans="1:28" s="277" customFormat="1" ht="28">
      <c r="A31" s="351" t="s">
        <v>689</v>
      </c>
      <c r="B31" s="217" t="str">
        <f ca="1">IF(LEN(A31)=0,"",INDEX('Smelter Look-up'!$A:$A,MATCH($A31,'Smelter Look-up'!$E:$E,0)))</f>
        <v>Gold</v>
      </c>
      <c r="C31" s="221" t="str">
        <f ca="1">IF(LEN(A31)=0,"",INDEX('Smelter Look-up'!$C:$C,MATCH($A31,'Smelter Look-up'!$E:$E,0)))</f>
        <v>Dowa</v>
      </c>
      <c r="D31" s="283"/>
      <c r="E31" s="217" t="str">
        <f ca="1">IF(ISERROR($V31),"",OFFSET('Smelter Look-up'!$D$4,$V31-4,0)&amp;"")</f>
        <v>JAPAN</v>
      </c>
      <c r="F31" s="217" t="str">
        <f ca="1">IF(ISERROR($V31),"",OFFSET('Smelter Look-up'!$E$4,$V31-4,0))</f>
        <v>CID000401</v>
      </c>
      <c r="G31" s="217" t="str">
        <f ca="1">IF(C31=$X$4,"Enter smelter details",IF(ISERROR($V31),"",OFFSET('Smelter Look-up'!$F$4,$V31-4,0)))</f>
        <v>RMI</v>
      </c>
      <c r="H31" s="218">
        <f ca="1">IF(ISERROR($V31),"",OFFSET('Smelter Look-up'!$G$4,$V31-4,0))</f>
        <v>0</v>
      </c>
      <c r="I31" s="219" t="str">
        <f ca="1">IF(ISERROR($V31),"",OFFSET('Smelter Look-up'!$H$4,$V31-4,0))</f>
        <v>Kosaka</v>
      </c>
      <c r="J31" s="219" t="str">
        <f ca="1">IF(ISERROR($V31),"",OFFSET('Smelter Look-up'!$I$4,$V31-4,0))</f>
        <v>Akita</v>
      </c>
      <c r="K31" s="273"/>
      <c r="L31" s="273"/>
      <c r="M31" s="273"/>
      <c r="N31" s="273"/>
      <c r="O31" s="273"/>
      <c r="P31" s="220"/>
      <c r="Q31" s="274"/>
      <c r="R31" s="217" t="str">
        <f ca="1">IF(ISERROR($V31),"",OFFSET('Smelter Look-up'!$C$4,$V31-4,0)&amp;"")</f>
        <v>Dowa</v>
      </c>
      <c r="S31" s="225" t="str">
        <f t="shared" ca="1" si="3"/>
        <v>JP</v>
      </c>
      <c r="T31" s="225" t="str">
        <f ca="1">IF(B31="","",IF(ISERROR(MATCH($J31,SorP!$B$1:$B$6230,0)),"",INDIRECT("'SorP'!$A$"&amp;MATCH($J31,SorP!$B$1:$B$6230,0))))</f>
        <v>JP-05</v>
      </c>
      <c r="U31" s="241"/>
      <c r="V31" s="275">
        <f ca="1">IF(C31="",NA(),MATCH($B31&amp;$C31,'Smelter Look-up'!$J:$J,0))</f>
        <v>63</v>
      </c>
      <c r="W31" s="276"/>
      <c r="X31" s="276">
        <f t="shared" ca="1" si="4"/>
        <v>0</v>
      </c>
      <c r="Y31" s="276"/>
      <c r="Z31" s="276"/>
      <c r="AB31" s="278" t="str">
        <f t="shared" ca="1" si="5"/>
        <v>GoldDowa</v>
      </c>
    </row>
    <row r="32" spans="1:28" s="277" customFormat="1" ht="70">
      <c r="A32" s="351" t="s">
        <v>694</v>
      </c>
      <c r="B32" s="217" t="str">
        <f ca="1">IF(LEN(A32)=0,"",INDEX('Smelter Look-up'!$A:$A,MATCH($A32,'Smelter Look-up'!$E:$E,0)))</f>
        <v>Gold</v>
      </c>
      <c r="C32" s="221" t="str">
        <f ca="1">IF(LEN(A32)=0,"",INDEX('Smelter Look-up'!$C:$C,MATCH($A32,'Smelter Look-up'!$E:$E,0)))</f>
        <v>Heimerle + Meule GmbH</v>
      </c>
      <c r="D32" s="283"/>
      <c r="E32" s="217" t="str">
        <f ca="1">IF(ISERROR($V32),"",OFFSET('Smelter Look-up'!$D$4,$V32-4,0)&amp;"")</f>
        <v>GERMANY</v>
      </c>
      <c r="F32" s="217" t="str">
        <f ca="1">IF(ISERROR($V32),"",OFFSET('Smelter Look-up'!$E$4,$V32-4,0))</f>
        <v>CID000694</v>
      </c>
      <c r="G32" s="217" t="str">
        <f ca="1">IF(C32=$X$4,"Enter smelter details",IF(ISERROR($V32),"",OFFSET('Smelter Look-up'!$F$4,$V32-4,0)))</f>
        <v>RMI</v>
      </c>
      <c r="H32" s="218">
        <f ca="1">IF(ISERROR($V32),"",OFFSET('Smelter Look-up'!$G$4,$V32-4,0))</f>
        <v>0</v>
      </c>
      <c r="I32" s="219" t="str">
        <f ca="1">IF(ISERROR($V32),"",OFFSET('Smelter Look-up'!$H$4,$V32-4,0))</f>
        <v>Pforzheim</v>
      </c>
      <c r="J32" s="219" t="str">
        <f ca="1">IF(ISERROR($V32),"",OFFSET('Smelter Look-up'!$I$4,$V32-4,0))</f>
        <v>Baden-Württemberg</v>
      </c>
      <c r="K32" s="273"/>
      <c r="L32" s="273"/>
      <c r="M32" s="273"/>
      <c r="N32" s="273"/>
      <c r="O32" s="273"/>
      <c r="P32" s="220"/>
      <c r="Q32" s="274"/>
      <c r="R32" s="217" t="str">
        <f ca="1">IF(ISERROR($V32),"",OFFSET('Smelter Look-up'!$C$4,$V32-4,0)&amp;"")</f>
        <v>Heimerle + Meule GmbH</v>
      </c>
      <c r="S32" s="225" t="str">
        <f t="shared" ca="1" si="3"/>
        <v>DE</v>
      </c>
      <c r="T32" s="225" t="str">
        <f ca="1">IF(B32="","",IF(ISERROR(MATCH($J32,SorP!$B$1:$B$6230,0)),"",INDIRECT("'SorP'!$A$"&amp;MATCH($J32,SorP!$B$1:$B$6230,0))))</f>
        <v>DE-BW</v>
      </c>
      <c r="U32" s="241"/>
      <c r="V32" s="275">
        <f ca="1">IF(C32="",NA(),MATCH($B32&amp;$C32,'Smelter Look-up'!$J:$J,0))</f>
        <v>92</v>
      </c>
      <c r="W32" s="276"/>
      <c r="X32" s="276">
        <f t="shared" ca="1" si="4"/>
        <v>0</v>
      </c>
      <c r="Y32" s="276"/>
      <c r="Z32" s="276"/>
      <c r="AB32" s="278" t="str">
        <f t="shared" ca="1" si="5"/>
        <v>GoldHeimerle + Meule GmbH</v>
      </c>
    </row>
    <row r="33" spans="1:28" s="277" customFormat="1" ht="84">
      <c r="A33" s="351" t="s">
        <v>695</v>
      </c>
      <c r="B33" s="217" t="str">
        <f ca="1">IF(LEN(A33)=0,"",INDEX('Smelter Look-up'!$A:$A,MATCH($A33,'Smelter Look-up'!$E:$E,0)))</f>
        <v>Gold</v>
      </c>
      <c r="C33" s="221" t="str">
        <f ca="1">IF(LEN(A33)=0,"",INDEX('Smelter Look-up'!$C:$C,MATCH($A33,'Smelter Look-up'!$E:$E,0)))</f>
        <v>Heraeus Metals Hong Kong Ltd.</v>
      </c>
      <c r="D33" s="283"/>
      <c r="E33" s="217" t="str">
        <f ca="1">IF(ISERROR($V33),"",OFFSET('Smelter Look-up'!$D$4,$V33-4,0)&amp;"")</f>
        <v>CHINA</v>
      </c>
      <c r="F33" s="217" t="str">
        <f ca="1">IF(ISERROR($V33),"",OFFSET('Smelter Look-up'!$E$4,$V33-4,0))</f>
        <v>CID000707</v>
      </c>
      <c r="G33" s="217" t="str">
        <f ca="1">IF(C33=$X$4,"Enter smelter details",IF(ISERROR($V33),"",OFFSET('Smelter Look-up'!$F$4,$V33-4,0)))</f>
        <v>RMI</v>
      </c>
      <c r="H33" s="218">
        <f ca="1">IF(ISERROR($V33),"",OFFSET('Smelter Look-up'!$G$4,$V33-4,0))</f>
        <v>0</v>
      </c>
      <c r="I33" s="219" t="str">
        <f ca="1">IF(ISERROR($V33),"",OFFSET('Smelter Look-up'!$H$4,$V33-4,0))</f>
        <v>Fanling</v>
      </c>
      <c r="J33" s="219" t="str">
        <f ca="1">IF(ISERROR($V33),"",OFFSET('Smelter Look-up'!$I$4,$V33-4,0))</f>
        <v>Hong Kong SAR</v>
      </c>
      <c r="K33" s="273"/>
      <c r="L33" s="273"/>
      <c r="M33" s="273"/>
      <c r="N33" s="273"/>
      <c r="O33" s="273"/>
      <c r="P33" s="220"/>
      <c r="Q33" s="274"/>
      <c r="R33" s="217" t="str">
        <f ca="1">IF(ISERROR($V33),"",OFFSET('Smelter Look-up'!$C$4,$V33-4,0)&amp;"")</f>
        <v>Heraeus Metals Hong Kong Ltd.</v>
      </c>
      <c r="S33" s="225" t="str">
        <f t="shared" ca="1" si="3"/>
        <v>CN</v>
      </c>
      <c r="T33" s="225" t="str">
        <f ca="1">IF(B33="","",IF(ISERROR(MATCH($J33,SorP!$B$1:$B$6230,0)),"",INDIRECT("'SorP'!$A$"&amp;MATCH($J33,SorP!$B$1:$B$6230,0))))</f>
        <v>CN-HK</v>
      </c>
      <c r="U33" s="241"/>
      <c r="V33" s="275">
        <f ca="1">IF(C33="",NA(),MATCH($B33&amp;$C33,'Smelter Look-up'!$J:$J,0))</f>
        <v>97</v>
      </c>
      <c r="W33" s="276"/>
      <c r="X33" s="276">
        <f t="shared" ca="1" si="4"/>
        <v>0</v>
      </c>
      <c r="Y33" s="276"/>
      <c r="Z33" s="276"/>
      <c r="AB33" s="278" t="str">
        <f t="shared" ca="1" si="5"/>
        <v>GoldHeraeus Metals Hong Kong Ltd.</v>
      </c>
    </row>
    <row r="34" spans="1:28" s="277" customFormat="1" ht="112">
      <c r="A34" s="351" t="s">
        <v>696</v>
      </c>
      <c r="B34" s="217" t="str">
        <f ca="1">IF(LEN(A34)=0,"",INDEX('Smelter Look-up'!$A:$A,MATCH($A34,'Smelter Look-up'!$E:$E,0)))</f>
        <v>Gold</v>
      </c>
      <c r="C34" s="221" t="str">
        <f ca="1">IF(LEN(A34)=0,"",INDEX('Smelter Look-up'!$C:$C,MATCH($A34,'Smelter Look-up'!$E:$E,0)))</f>
        <v>Heraeus Precious Metals GmbH &amp; Co. KG</v>
      </c>
      <c r="D34" s="283"/>
      <c r="E34" s="217" t="str">
        <f ca="1">IF(ISERROR($V34),"",OFFSET('Smelter Look-up'!$D$4,$V34-4,0)&amp;"")</f>
        <v>GERMANY</v>
      </c>
      <c r="F34" s="217" t="str">
        <f ca="1">IF(ISERROR($V34),"",OFFSET('Smelter Look-up'!$E$4,$V34-4,0))</f>
        <v>CID000711</v>
      </c>
      <c r="G34" s="217" t="str">
        <f ca="1">IF(C34=$X$4,"Enter smelter details",IF(ISERROR($V34),"",OFFSET('Smelter Look-up'!$F$4,$V34-4,0)))</f>
        <v>RMI</v>
      </c>
      <c r="H34" s="218">
        <f ca="1">IF(ISERROR($V34),"",OFFSET('Smelter Look-up'!$G$4,$V34-4,0))</f>
        <v>0</v>
      </c>
      <c r="I34" s="219" t="str">
        <f ca="1">IF(ISERROR($V34),"",OFFSET('Smelter Look-up'!$H$4,$V34-4,0))</f>
        <v>Hanau</v>
      </c>
      <c r="J34" s="219" t="str">
        <f ca="1">IF(ISERROR($V34),"",OFFSET('Smelter Look-up'!$I$4,$V34-4,0))</f>
        <v>Hessen</v>
      </c>
      <c r="K34" s="273"/>
      <c r="L34" s="273"/>
      <c r="M34" s="273"/>
      <c r="N34" s="273"/>
      <c r="O34" s="273"/>
      <c r="P34" s="220"/>
      <c r="Q34" s="274"/>
      <c r="R34" s="217" t="str">
        <f ca="1">IF(ISERROR($V34),"",OFFSET('Smelter Look-up'!$C$4,$V34-4,0)&amp;"")</f>
        <v>Heraeus Precious Metals GmbH &amp; Co. KG</v>
      </c>
      <c r="S34" s="225" t="str">
        <f t="shared" ca="1" si="3"/>
        <v>DE</v>
      </c>
      <c r="T34" s="225" t="str">
        <f ca="1">IF(B34="","",IF(ISERROR(MATCH($J34,SorP!$B$1:$B$6230,0)),"",INDIRECT("'SorP'!$A$"&amp;MATCH($J34,SorP!$B$1:$B$6230,0))))</f>
        <v>DE-HE</v>
      </c>
      <c r="U34" s="241"/>
      <c r="V34" s="275">
        <f ca="1">IF(C34="",NA(),MATCH($B34&amp;$C34,'Smelter Look-up'!$J:$J,0))</f>
        <v>98</v>
      </c>
      <c r="W34" s="276"/>
      <c r="X34" s="276">
        <f t="shared" ca="1" si="4"/>
        <v>0</v>
      </c>
      <c r="Y34" s="276"/>
      <c r="Z34" s="276"/>
      <c r="AB34" s="278" t="str">
        <f t="shared" ca="1" si="5"/>
        <v>GoldHeraeus Precious Metals GmbH &amp; Co. KG</v>
      </c>
    </row>
    <row r="35" spans="1:28" s="277" customFormat="1" ht="70">
      <c r="A35" s="351" t="s">
        <v>701</v>
      </c>
      <c r="B35" s="217" t="str">
        <f ca="1">IF(LEN(A35)=0,"",INDEX('Smelter Look-up'!$A:$A,MATCH($A35,'Smelter Look-up'!$E:$E,0)))</f>
        <v>Gold</v>
      </c>
      <c r="C35" s="221" t="str">
        <f ca="1">IF(LEN(A35)=0,"",INDEX('Smelter Look-up'!$C:$C,MATCH($A35,'Smelter Look-up'!$E:$E,0)))</f>
        <v>Istanbul Gold Refinery</v>
      </c>
      <c r="D35" s="283"/>
      <c r="E35" s="217" t="str">
        <f ca="1">IF(ISERROR($V35),"",OFFSET('Smelter Look-up'!$D$4,$V35-4,0)&amp;"")</f>
        <v>TURKEY</v>
      </c>
      <c r="F35" s="217" t="str">
        <f ca="1">IF(ISERROR($V35),"",OFFSET('Smelter Look-up'!$E$4,$V35-4,0))</f>
        <v>CID000814</v>
      </c>
      <c r="G35" s="217" t="str">
        <f ca="1">IF(C35=$X$4,"Enter smelter details",IF(ISERROR($V35),"",OFFSET('Smelter Look-up'!$F$4,$V35-4,0)))</f>
        <v>RMI</v>
      </c>
      <c r="H35" s="218">
        <f ca="1">IF(ISERROR($V35),"",OFFSET('Smelter Look-up'!$G$4,$V35-4,0))</f>
        <v>0</v>
      </c>
      <c r="I35" s="219" t="str">
        <f ca="1">IF(ISERROR($V35),"",OFFSET('Smelter Look-up'!$H$4,$V35-4,0))</f>
        <v>Kuyumcukent</v>
      </c>
      <c r="J35" s="219" t="str">
        <f ca="1">IF(ISERROR($V35),"",OFFSET('Smelter Look-up'!$I$4,$V35-4,0))</f>
        <v>İstanbul</v>
      </c>
      <c r="K35" s="273"/>
      <c r="L35" s="273"/>
      <c r="M35" s="273"/>
      <c r="N35" s="273"/>
      <c r="O35" s="273"/>
      <c r="P35" s="220"/>
      <c r="Q35" s="274"/>
      <c r="R35" s="217" t="str">
        <f ca="1">IF(ISERROR($V35),"",OFFSET('Smelter Look-up'!$C$4,$V35-4,0)&amp;"")</f>
        <v>Istanbul Gold Refinery</v>
      </c>
      <c r="S35" s="225" t="str">
        <f t="shared" ca="1" si="3"/>
        <v>TR</v>
      </c>
      <c r="T35" s="225" t="str">
        <f ca="1">IF(B35="","",IF(ISERROR(MATCH($J35,SorP!$B$1:$B$6230,0)),"",INDIRECT("'SorP'!$A$"&amp;MATCH($J35,SorP!$B$1:$B$6230,0))))</f>
        <v>TR-34</v>
      </c>
      <c r="U35" s="241"/>
      <c r="V35" s="275">
        <f ca="1">IF(C35="",NA(),MATCH($B35&amp;$C35,'Smelter Look-up'!$J:$J,0))</f>
        <v>108</v>
      </c>
      <c r="W35" s="276"/>
      <c r="X35" s="276">
        <f t="shared" ca="1" si="4"/>
        <v>0</v>
      </c>
      <c r="Y35" s="276"/>
      <c r="Z35" s="276"/>
      <c r="AB35" s="278" t="str">
        <f t="shared" ca="1" si="5"/>
        <v>GoldIstanbul Gold Refinery</v>
      </c>
    </row>
    <row r="36" spans="1:28" s="277" customFormat="1" ht="70">
      <c r="A36" s="351" t="s">
        <v>704</v>
      </c>
      <c r="B36" s="217" t="str">
        <f ca="1">IF(LEN(A36)=0,"",INDEX('Smelter Look-up'!$A:$A,MATCH($A36,'Smelter Look-up'!$E:$E,0)))</f>
        <v>Gold</v>
      </c>
      <c r="C36" s="221" t="str">
        <f ca="1">IF(LEN(A36)=0,"",INDEX('Smelter Look-up'!$C:$C,MATCH($A36,'Smelter Look-up'!$E:$E,0)))</f>
        <v>Asahi Refining USA Inc.</v>
      </c>
      <c r="D36" s="283"/>
      <c r="E36" s="217" t="str">
        <f ca="1">IF(ISERROR($V36),"",OFFSET('Smelter Look-up'!$D$4,$V36-4,0)&amp;"")</f>
        <v>UNITED STATES OF AMERICA</v>
      </c>
      <c r="F36" s="217" t="str">
        <f ca="1">IF(ISERROR($V36),"",OFFSET('Smelter Look-up'!$E$4,$V36-4,0))</f>
        <v>CID000920</v>
      </c>
      <c r="G36" s="217" t="str">
        <f ca="1">IF(C36=$X$4,"Enter smelter details",IF(ISERROR($V36),"",OFFSET('Smelter Look-up'!$F$4,$V36-4,0)))</f>
        <v>RMI</v>
      </c>
      <c r="H36" s="218">
        <f ca="1">IF(ISERROR($V36),"",OFFSET('Smelter Look-up'!$G$4,$V36-4,0))</f>
        <v>0</v>
      </c>
      <c r="I36" s="219" t="str">
        <f ca="1">IF(ISERROR($V36),"",OFFSET('Smelter Look-up'!$H$4,$V36-4,0))</f>
        <v>Salt Lake City</v>
      </c>
      <c r="J36" s="219" t="str">
        <f ca="1">IF(ISERROR($V36),"",OFFSET('Smelter Look-up'!$I$4,$V36-4,0))</f>
        <v>Utah</v>
      </c>
      <c r="K36" s="273"/>
      <c r="L36" s="273"/>
      <c r="M36" s="273"/>
      <c r="N36" s="273"/>
      <c r="O36" s="273"/>
      <c r="P36" s="220"/>
      <c r="Q36" s="274"/>
      <c r="R36" s="217" t="str">
        <f ca="1">IF(ISERROR($V36),"",OFFSET('Smelter Look-up'!$C$4,$V36-4,0)&amp;"")</f>
        <v>Asahi Refining USA Inc.</v>
      </c>
      <c r="S36" s="225" t="str">
        <f t="shared" ca="1" si="3"/>
        <v>US</v>
      </c>
      <c r="T36" s="225" t="str">
        <f ca="1">IF(B36="","",IF(ISERROR(MATCH($J36,SorP!$B$1:$B$6230,0)),"",INDIRECT("'SorP'!$A$"&amp;MATCH($J36,SorP!$B$1:$B$6230,0))))</f>
        <v>US-UT</v>
      </c>
      <c r="U36" s="241"/>
      <c r="V36" s="275">
        <f ca="1">IF(C36="",NA(),MATCH($B36&amp;$C36,'Smelter Look-up'!$J:$J,0))</f>
        <v>26</v>
      </c>
      <c r="W36" s="276"/>
      <c r="X36" s="276">
        <f t="shared" ca="1" si="4"/>
        <v>0</v>
      </c>
      <c r="Y36" s="276"/>
      <c r="Z36" s="276"/>
      <c r="AB36" s="278" t="str">
        <f t="shared" ca="1" si="5"/>
        <v>GoldAsahi Refining USA Inc.</v>
      </c>
    </row>
    <row r="37" spans="1:28" s="277" customFormat="1" ht="84">
      <c r="A37" s="351" t="s">
        <v>705</v>
      </c>
      <c r="B37" s="217" t="str">
        <f ca="1">IF(LEN(A37)=0,"",INDEX('Smelter Look-up'!$A:$A,MATCH($A37,'Smelter Look-up'!$E:$E,0)))</f>
        <v>Gold</v>
      </c>
      <c r="C37" s="221" t="str">
        <f ca="1">IF(LEN(A37)=0,"",INDEX('Smelter Look-up'!$C:$C,MATCH($A37,'Smelter Look-up'!$E:$E,0)))</f>
        <v>Asahi Refining Canada Ltd.</v>
      </c>
      <c r="D37" s="283"/>
      <c r="E37" s="217" t="str">
        <f ca="1">IF(ISERROR($V37),"",OFFSET('Smelter Look-up'!$D$4,$V37-4,0)&amp;"")</f>
        <v>CANADA</v>
      </c>
      <c r="F37" s="217" t="str">
        <f ca="1">IF(ISERROR($V37),"",OFFSET('Smelter Look-up'!$E$4,$V37-4,0))</f>
        <v>CID000924</v>
      </c>
      <c r="G37" s="217" t="str">
        <f ca="1">IF(C37=$X$4,"Enter smelter details",IF(ISERROR($V37),"",OFFSET('Smelter Look-up'!$F$4,$V37-4,0)))</f>
        <v>RMI</v>
      </c>
      <c r="H37" s="218">
        <f ca="1">IF(ISERROR($V37),"",OFFSET('Smelter Look-up'!$G$4,$V37-4,0))</f>
        <v>0</v>
      </c>
      <c r="I37" s="219" t="str">
        <f ca="1">IF(ISERROR($V37),"",OFFSET('Smelter Look-up'!$H$4,$V37-4,0))</f>
        <v>Brampton</v>
      </c>
      <c r="J37" s="219" t="str">
        <f ca="1">IF(ISERROR($V37),"",OFFSET('Smelter Look-up'!$I$4,$V37-4,0))</f>
        <v>Ontario</v>
      </c>
      <c r="K37" s="273"/>
      <c r="L37" s="273"/>
      <c r="M37" s="273"/>
      <c r="N37" s="273"/>
      <c r="O37" s="273"/>
      <c r="P37" s="220"/>
      <c r="Q37" s="274"/>
      <c r="R37" s="217" t="str">
        <f ca="1">IF(ISERROR($V37),"",OFFSET('Smelter Look-up'!$C$4,$V37-4,0)&amp;"")</f>
        <v>Asahi Refining Canada Ltd.</v>
      </c>
      <c r="S37" s="225" t="str">
        <f t="shared" ca="1" si="3"/>
        <v>CA</v>
      </c>
      <c r="T37" s="225" t="str">
        <f ca="1">IF(B37="","",IF(ISERROR(MATCH($J37,SorP!$B$1:$B$6230,0)),"",INDIRECT("'SorP'!$A$"&amp;MATCH($J37,SorP!$B$1:$B$6230,0))))</f>
        <v>CA-ON</v>
      </c>
      <c r="U37" s="241"/>
      <c r="V37" s="275">
        <f ca="1">IF(C37="",NA(),MATCH($B37&amp;$C37,'Smelter Look-up'!$J:$J,0))</f>
        <v>25</v>
      </c>
      <c r="W37" s="276"/>
      <c r="X37" s="276">
        <f t="shared" ca="1" si="4"/>
        <v>0</v>
      </c>
      <c r="Y37" s="276"/>
      <c r="Z37" s="276"/>
      <c r="AB37" s="278" t="str">
        <f t="shared" ca="1" si="5"/>
        <v>GoldAsahi Refining Canada Ltd.</v>
      </c>
    </row>
    <row r="38" spans="1:28" s="277" customFormat="1" ht="70">
      <c r="A38" s="351" t="s">
        <v>711</v>
      </c>
      <c r="B38" s="217" t="str">
        <f ca="1">IF(LEN(A38)=0,"",INDEX('Smelter Look-up'!$A:$A,MATCH($A38,'Smelter Look-up'!$E:$E,0)))</f>
        <v>Gold</v>
      </c>
      <c r="C38" s="221" t="str">
        <f ca="1">IF(LEN(A38)=0,"",INDEX('Smelter Look-up'!$C:$C,MATCH($A38,'Smelter Look-up'!$E:$E,0)))</f>
        <v>Kennecott Utah Copper LLC</v>
      </c>
      <c r="D38" s="283"/>
      <c r="E38" s="217" t="str">
        <f ca="1">IF(ISERROR($V38),"",OFFSET('Smelter Look-up'!$D$4,$V38-4,0)&amp;"")</f>
        <v>UNITED STATES OF AMERICA</v>
      </c>
      <c r="F38" s="217" t="str">
        <f ca="1">IF(ISERROR($V38),"",OFFSET('Smelter Look-up'!$E$4,$V38-4,0))</f>
        <v>CID000969</v>
      </c>
      <c r="G38" s="217" t="str">
        <f ca="1">IF(C38=$X$4,"Enter smelter details",IF(ISERROR($V38),"",OFFSET('Smelter Look-up'!$F$4,$V38-4,0)))</f>
        <v>RMI</v>
      </c>
      <c r="H38" s="218">
        <f ca="1">IF(ISERROR($V38),"",OFFSET('Smelter Look-up'!$G$4,$V38-4,0))</f>
        <v>0</v>
      </c>
      <c r="I38" s="219" t="str">
        <f ca="1">IF(ISERROR($V38),"",OFFSET('Smelter Look-up'!$H$4,$V38-4,0))</f>
        <v>Magna</v>
      </c>
      <c r="J38" s="219" t="str">
        <f ca="1">IF(ISERROR($V38),"",OFFSET('Smelter Look-up'!$I$4,$V38-4,0))</f>
        <v>Utah</v>
      </c>
      <c r="K38" s="273"/>
      <c r="L38" s="273"/>
      <c r="M38" s="273"/>
      <c r="N38" s="273"/>
      <c r="O38" s="273"/>
      <c r="P38" s="220"/>
      <c r="Q38" s="274"/>
      <c r="R38" s="217" t="str">
        <f ca="1">IF(ISERROR($V38),"",OFFSET('Smelter Look-up'!$C$4,$V38-4,0)&amp;"")</f>
        <v>Kennecott Utah Copper LLC</v>
      </c>
      <c r="S38" s="225" t="str">
        <f t="shared" ref="S38:S68" ca="1" si="6">IF(B38="","",IF(ISERROR(MATCH($E38,CL,0)),"Unknown",INDIRECT("'C'!$A$"&amp;MATCH($E38,CL,0)+1)))</f>
        <v>US</v>
      </c>
      <c r="T38" s="225" t="str">
        <f ca="1">IF(B38="","",IF(ISERROR(MATCH($J38,SorP!$B$1:$B$6230,0)),"",INDIRECT("'SorP'!$A$"&amp;MATCH($J38,SorP!$B$1:$B$6230,0))))</f>
        <v>US-UT</v>
      </c>
      <c r="U38" s="241"/>
      <c r="V38" s="275">
        <f ca="1">IF(C38="",NA(),MATCH($B38&amp;$C38,'Smelter Look-up'!$J:$J,0))</f>
        <v>124</v>
      </c>
      <c r="W38" s="276"/>
      <c r="X38" s="276">
        <f t="shared" ref="X38:X68" ca="1" si="7">IF(AND(C38="Smelter not listed",OR(LEN(D38)=0,LEN(E38)=0)),1,0)</f>
        <v>0</v>
      </c>
      <c r="Y38" s="276"/>
      <c r="Z38" s="276"/>
      <c r="AB38" s="278" t="str">
        <f t="shared" ref="AB38:AB68" ca="1" si="8">B38&amp;C38</f>
        <v>GoldKennecott Utah Copper LLC</v>
      </c>
    </row>
    <row r="39" spans="1:28" s="277" customFormat="1" ht="98">
      <c r="A39" s="351" t="s">
        <v>721</v>
      </c>
      <c r="B39" s="217" t="str">
        <f ca="1">IF(LEN(A39)=0,"",INDEX('Smelter Look-up'!$A:$A,MATCH($A39,'Smelter Look-up'!$E:$E,0)))</f>
        <v>Gold</v>
      </c>
      <c r="C39" s="221" t="str">
        <f ca="1">IF(LEN(A39)=0,"",INDEX('Smelter Look-up'!$C:$C,MATCH($A39,'Smelter Look-up'!$E:$E,0)))</f>
        <v>Metalor Technologies (Hong Kong) Ltd.</v>
      </c>
      <c r="D39" s="283"/>
      <c r="E39" s="217" t="str">
        <f ca="1">IF(ISERROR($V39),"",OFFSET('Smelter Look-up'!$D$4,$V39-4,0)&amp;"")</f>
        <v>CHINA</v>
      </c>
      <c r="F39" s="217" t="str">
        <f ca="1">IF(ISERROR($V39),"",OFFSET('Smelter Look-up'!$E$4,$V39-4,0))</f>
        <v>CID001149</v>
      </c>
      <c r="G39" s="217" t="str">
        <f ca="1">IF(C39=$X$4,"Enter smelter details",IF(ISERROR($V39),"",OFFSET('Smelter Look-up'!$F$4,$V39-4,0)))</f>
        <v>RMI</v>
      </c>
      <c r="H39" s="218">
        <f ca="1">IF(ISERROR($V39),"",OFFSET('Smelter Look-up'!$G$4,$V39-4,0))</f>
        <v>0</v>
      </c>
      <c r="I39" s="219" t="str">
        <f ca="1">IF(ISERROR($V39),"",OFFSET('Smelter Look-up'!$H$4,$V39-4,0))</f>
        <v>Kwai Chung</v>
      </c>
      <c r="J39" s="219" t="str">
        <f ca="1">IF(ISERROR($V39),"",OFFSET('Smelter Look-up'!$I$4,$V39-4,0))</f>
        <v>Hong Kong SAR</v>
      </c>
      <c r="K39" s="273"/>
      <c r="L39" s="273"/>
      <c r="M39" s="273"/>
      <c r="N39" s="273"/>
      <c r="O39" s="273"/>
      <c r="P39" s="220"/>
      <c r="Q39" s="274"/>
      <c r="R39" s="217" t="str">
        <f ca="1">IF(ISERROR($V39),"",OFFSET('Smelter Look-up'!$C$4,$V39-4,0)&amp;"")</f>
        <v>Metalor Technologies (Hong Kong) Ltd.</v>
      </c>
      <c r="S39" s="225" t="str">
        <f t="shared" ca="1" si="6"/>
        <v>CN</v>
      </c>
      <c r="T39" s="225" t="str">
        <f ca="1">IF(B39="","",IF(ISERROR(MATCH($J39,SorP!$B$1:$B$6230,0)),"",INDIRECT("'SorP'!$A$"&amp;MATCH($J39,SorP!$B$1:$B$6230,0))))</f>
        <v>CN-HK</v>
      </c>
      <c r="U39" s="241"/>
      <c r="V39" s="275">
        <f ca="1">IF(C39="",NA(),MATCH($B39&amp;$C39,'Smelter Look-up'!$J:$J,0))</f>
        <v>155</v>
      </c>
      <c r="W39" s="276"/>
      <c r="X39" s="276">
        <f t="shared" ca="1" si="7"/>
        <v>0</v>
      </c>
      <c r="Y39" s="276"/>
      <c r="Z39" s="276"/>
      <c r="AB39" s="278" t="str">
        <f t="shared" ca="1" si="8"/>
        <v>GoldMetalor Technologies (Hong Kong) Ltd.</v>
      </c>
    </row>
    <row r="40" spans="1:28" s="277" customFormat="1" ht="70">
      <c r="A40" s="351" t="s">
        <v>723</v>
      </c>
      <c r="B40" s="217" t="str">
        <f ca="1">IF(LEN(A40)=0,"",INDEX('Smelter Look-up'!$A:$A,MATCH($A40,'Smelter Look-up'!$E:$E,0)))</f>
        <v>Gold</v>
      </c>
      <c r="C40" s="221" t="str">
        <f ca="1">IF(LEN(A40)=0,"",INDEX('Smelter Look-up'!$C:$C,MATCH($A40,'Smelter Look-up'!$E:$E,0)))</f>
        <v>Metalor Technologies S.A.</v>
      </c>
      <c r="D40" s="283"/>
      <c r="E40" s="217" t="str">
        <f ca="1">IF(ISERROR($V40),"",OFFSET('Smelter Look-up'!$D$4,$V40-4,0)&amp;"")</f>
        <v>SWITZERLAND</v>
      </c>
      <c r="F40" s="217" t="str">
        <f ca="1">IF(ISERROR($V40),"",OFFSET('Smelter Look-up'!$E$4,$V40-4,0))</f>
        <v>CID001153</v>
      </c>
      <c r="G40" s="217" t="str">
        <f ca="1">IF(C40=$X$4,"Enter smelter details",IF(ISERROR($V40),"",OFFSET('Smelter Look-up'!$F$4,$V40-4,0)))</f>
        <v>RMI</v>
      </c>
      <c r="H40" s="218">
        <f ca="1">IF(ISERROR($V40),"",OFFSET('Smelter Look-up'!$G$4,$V40-4,0))</f>
        <v>0</v>
      </c>
      <c r="I40" s="219" t="str">
        <f ca="1">IF(ISERROR($V40),"",OFFSET('Smelter Look-up'!$H$4,$V40-4,0))</f>
        <v>Marin</v>
      </c>
      <c r="J40" s="219" t="str">
        <f ca="1">IF(ISERROR($V40),"",OFFSET('Smelter Look-up'!$I$4,$V40-4,0))</f>
        <v>Neuchâtel</v>
      </c>
      <c r="K40" s="273"/>
      <c r="L40" s="273"/>
      <c r="M40" s="273"/>
      <c r="N40" s="273"/>
      <c r="O40" s="273"/>
      <c r="P40" s="220"/>
      <c r="Q40" s="274"/>
      <c r="R40" s="217" t="str">
        <f ca="1">IF(ISERROR($V40),"",OFFSET('Smelter Look-up'!$C$4,$V40-4,0)&amp;"")</f>
        <v>Metalor Technologies S.A.</v>
      </c>
      <c r="S40" s="225" t="str">
        <f t="shared" ca="1" si="6"/>
        <v>CH</v>
      </c>
      <c r="T40" s="225" t="str">
        <f ca="1">IF(B40="","",IF(ISERROR(MATCH($J40,SorP!$B$1:$B$6230,0)),"",INDIRECT("'SorP'!$A$"&amp;MATCH($J40,SorP!$B$1:$B$6230,0))))</f>
        <v>CH-NE</v>
      </c>
      <c r="U40" s="241"/>
      <c r="V40" s="275">
        <f ca="1">IF(C40="",NA(),MATCH($B40&amp;$C40,'Smelter Look-up'!$J:$J,0))</f>
        <v>158</v>
      </c>
      <c r="W40" s="276"/>
      <c r="X40" s="276">
        <f t="shared" ca="1" si="7"/>
        <v>0</v>
      </c>
      <c r="Y40" s="276"/>
      <c r="Z40" s="276"/>
      <c r="AB40" s="278" t="str">
        <f t="shared" ca="1" si="8"/>
        <v>GoldMetalor Technologies S.A.</v>
      </c>
    </row>
    <row r="41" spans="1:28" s="277" customFormat="1" ht="28">
      <c r="A41" s="351" t="s">
        <v>734</v>
      </c>
      <c r="B41" s="217" t="str">
        <f ca="1">IF(LEN(A41)=0,"",INDEX('Smelter Look-up'!$A:$A,MATCH($A41,'Smelter Look-up'!$E:$E,0)))</f>
        <v>Gold</v>
      </c>
      <c r="C41" s="221" t="str">
        <f ca="1">IF(LEN(A41)=0,"",INDEX('Smelter Look-up'!$C:$C,MATCH($A41,'Smelter Look-up'!$E:$E,0)))</f>
        <v>PAMP S.A.</v>
      </c>
      <c r="D41" s="283"/>
      <c r="E41" s="217" t="str">
        <f ca="1">IF(ISERROR($V41),"",OFFSET('Smelter Look-up'!$D$4,$V41-4,0)&amp;"")</f>
        <v>SWITZERLAND</v>
      </c>
      <c r="F41" s="217" t="str">
        <f ca="1">IF(ISERROR($V41),"",OFFSET('Smelter Look-up'!$E$4,$V41-4,0))</f>
        <v>CID001352</v>
      </c>
      <c r="G41" s="217" t="str">
        <f ca="1">IF(C41=$X$4,"Enter smelter details",IF(ISERROR($V41),"",OFFSET('Smelter Look-up'!$F$4,$V41-4,0)))</f>
        <v>RMI</v>
      </c>
      <c r="H41" s="218">
        <f ca="1">IF(ISERROR($V41),"",OFFSET('Smelter Look-up'!$G$4,$V41-4,0))</f>
        <v>0</v>
      </c>
      <c r="I41" s="219" t="str">
        <f ca="1">IF(ISERROR($V41),"",OFFSET('Smelter Look-up'!$H$4,$V41-4,0))</f>
        <v>Castel San Pietro</v>
      </c>
      <c r="J41" s="219" t="str">
        <f ca="1">IF(ISERROR($V41),"",OFFSET('Smelter Look-up'!$I$4,$V41-4,0))</f>
        <v>Ticino</v>
      </c>
      <c r="K41" s="273"/>
      <c r="L41" s="273"/>
      <c r="M41" s="273"/>
      <c r="N41" s="273"/>
      <c r="O41" s="273"/>
      <c r="P41" s="220"/>
      <c r="Q41" s="274"/>
      <c r="R41" s="217" t="str">
        <f ca="1">IF(ISERROR($V41),"",OFFSET('Smelter Look-up'!$C$4,$V41-4,0)&amp;"")</f>
        <v>PAMP S.A.</v>
      </c>
      <c r="S41" s="225" t="str">
        <f t="shared" ca="1" si="6"/>
        <v>CH</v>
      </c>
      <c r="T41" s="225" t="str">
        <f ca="1">IF(B41="","",IF(ISERROR(MATCH($J41,SorP!$B$1:$B$6230,0)),"",INDIRECT("'SorP'!$A$"&amp;MATCH($J41,SorP!$B$1:$B$6230,0))))</f>
        <v>CH-TI</v>
      </c>
      <c r="U41" s="241"/>
      <c r="V41" s="275">
        <f ca="1">IF(C41="",NA(),MATCH($B41&amp;$C41,'Smelter Look-up'!$J:$J,0))</f>
        <v>184</v>
      </c>
      <c r="W41" s="276"/>
      <c r="X41" s="276">
        <f t="shared" ca="1" si="7"/>
        <v>0</v>
      </c>
      <c r="Y41" s="276"/>
      <c r="Z41" s="276"/>
      <c r="AB41" s="278" t="str">
        <f t="shared" ca="1" si="8"/>
        <v>GoldPAMP S.A.</v>
      </c>
    </row>
    <row r="42" spans="1:28" s="277" customFormat="1" ht="56">
      <c r="A42" s="351" t="s">
        <v>740</v>
      </c>
      <c r="B42" s="217" t="str">
        <f ca="1">IF(LEN(A42)=0,"",INDEX('Smelter Look-up'!$A:$A,MATCH($A42,'Smelter Look-up'!$E:$E,0)))</f>
        <v>Gold</v>
      </c>
      <c r="C42" s="221" t="str">
        <f ca="1">IF(LEN(A42)=0,"",INDEX('Smelter Look-up'!$C:$C,MATCH($A42,'Smelter Look-up'!$E:$E,0)))</f>
        <v>Royal Canadian Mint</v>
      </c>
      <c r="D42" s="283"/>
      <c r="E42" s="217" t="str">
        <f ca="1">IF(ISERROR($V42),"",OFFSET('Smelter Look-up'!$D$4,$V42-4,0)&amp;"")</f>
        <v>CANADA</v>
      </c>
      <c r="F42" s="217" t="str">
        <f ca="1">IF(ISERROR($V42),"",OFFSET('Smelter Look-up'!$E$4,$V42-4,0))</f>
        <v>CID001534</v>
      </c>
      <c r="G42" s="217" t="str">
        <f ca="1">IF(C42=$X$4,"Enter smelter details",IF(ISERROR($V42),"",OFFSET('Smelter Look-up'!$F$4,$V42-4,0)))</f>
        <v>RMI</v>
      </c>
      <c r="H42" s="218">
        <f ca="1">IF(ISERROR($V42),"",OFFSET('Smelter Look-up'!$G$4,$V42-4,0))</f>
        <v>0</v>
      </c>
      <c r="I42" s="219" t="str">
        <f ca="1">IF(ISERROR($V42),"",OFFSET('Smelter Look-up'!$H$4,$V42-4,0))</f>
        <v>Ottawa</v>
      </c>
      <c r="J42" s="219" t="str">
        <f ca="1">IF(ISERROR($V42),"",OFFSET('Smelter Look-up'!$I$4,$V42-4,0))</f>
        <v>Ontario</v>
      </c>
      <c r="K42" s="273"/>
      <c r="L42" s="273"/>
      <c r="M42" s="273"/>
      <c r="N42" s="273"/>
      <c r="O42" s="273"/>
      <c r="P42" s="220"/>
      <c r="Q42" s="274"/>
      <c r="R42" s="217" t="str">
        <f ca="1">IF(ISERROR($V42),"",OFFSET('Smelter Look-up'!$C$4,$V42-4,0)&amp;"")</f>
        <v>Royal Canadian Mint</v>
      </c>
      <c r="S42" s="225" t="str">
        <f t="shared" ca="1" si="6"/>
        <v>CA</v>
      </c>
      <c r="T42" s="225" t="str">
        <f ca="1">IF(B42="","",IF(ISERROR(MATCH($J42,SorP!$B$1:$B$6230,0)),"",INDIRECT("'SorP'!$A$"&amp;MATCH($J42,SorP!$B$1:$B$6230,0))))</f>
        <v>CA-ON</v>
      </c>
      <c r="U42" s="241"/>
      <c r="V42" s="275">
        <f ca="1">IF(C42="",NA(),MATCH($B42&amp;$C42,'Smelter Look-up'!$J:$J,0))</f>
        <v>202</v>
      </c>
      <c r="W42" s="276"/>
      <c r="X42" s="276">
        <f t="shared" ca="1" si="7"/>
        <v>0</v>
      </c>
      <c r="Y42" s="276"/>
      <c r="Z42" s="276"/>
      <c r="AB42" s="278" t="str">
        <f t="shared" ca="1" si="8"/>
        <v>GoldRoyal Canadian Mint</v>
      </c>
    </row>
    <row r="43" spans="1:28" s="277" customFormat="1" ht="112">
      <c r="A43" s="351" t="s">
        <v>744</v>
      </c>
      <c r="B43" s="217" t="str">
        <f ca="1">IF(LEN(A43)=0,"",INDEX('Smelter Look-up'!$A:$A,MATCH($A43,'Smelter Look-up'!$E:$E,0)))</f>
        <v>Gold</v>
      </c>
      <c r="C43" s="221" t="str">
        <f ca="1">IF(LEN(A43)=0,"",INDEX('Smelter Look-up'!$C:$C,MATCH($A43,'Smelter Look-up'!$E:$E,0)))</f>
        <v>Shandong Zhaojin Gold &amp; Silver Refinery Co., Ltd.</v>
      </c>
      <c r="D43" s="283"/>
      <c r="E43" s="217" t="str">
        <f ca="1">IF(ISERROR($V43),"",OFFSET('Smelter Look-up'!$D$4,$V43-4,0)&amp;"")</f>
        <v>CHINA</v>
      </c>
      <c r="F43" s="217" t="str">
        <f ca="1">IF(ISERROR($V43),"",OFFSET('Smelter Look-up'!$E$4,$V43-4,0))</f>
        <v>CID001622</v>
      </c>
      <c r="G43" s="217" t="str">
        <f ca="1">IF(C43=$X$4,"Enter smelter details",IF(ISERROR($V43),"",OFFSET('Smelter Look-up'!$F$4,$V43-4,0)))</f>
        <v>RMI</v>
      </c>
      <c r="H43" s="218">
        <f ca="1">IF(ISERROR($V43),"",OFFSET('Smelter Look-up'!$G$4,$V43-4,0))</f>
        <v>0</v>
      </c>
      <c r="I43" s="219" t="str">
        <f ca="1">IF(ISERROR($V43),"",OFFSET('Smelter Look-up'!$H$4,$V43-4,0))</f>
        <v>Zhaoyuan</v>
      </c>
      <c r="J43" s="219" t="str">
        <f ca="1">IF(ISERROR($V43),"",OFFSET('Smelter Look-up'!$I$4,$V43-4,0))</f>
        <v>Shandong Sheng</v>
      </c>
      <c r="K43" s="273"/>
      <c r="L43" s="273"/>
      <c r="M43" s="273"/>
      <c r="N43" s="273"/>
      <c r="O43" s="273"/>
      <c r="P43" s="220"/>
      <c r="Q43" s="274"/>
      <c r="R43" s="217" t="str">
        <f ca="1">IF(ISERROR($V43),"",OFFSET('Smelter Look-up'!$C$4,$V43-4,0)&amp;"")</f>
        <v>Shandong Zhaojin Gold &amp; Silver Refinery Co., Ltd.</v>
      </c>
      <c r="S43" s="225" t="str">
        <f t="shared" ca="1" si="6"/>
        <v>CN</v>
      </c>
      <c r="T43" s="225" t="str">
        <f ca="1">IF(B43="","",IF(ISERROR(MATCH($J43,SorP!$B$1:$B$6230,0)),"",INDIRECT("'SorP'!$A$"&amp;MATCH($J43,SorP!$B$1:$B$6230,0))))</f>
        <v>CN-SD</v>
      </c>
      <c r="U43" s="241"/>
      <c r="V43" s="275">
        <f ca="1">IF(C43="",NA(),MATCH($B43&amp;$C43,'Smelter Look-up'!$J:$J,0))</f>
        <v>223</v>
      </c>
      <c r="W43" s="276"/>
      <c r="X43" s="276">
        <f t="shared" ca="1" si="7"/>
        <v>0</v>
      </c>
      <c r="Y43" s="276"/>
      <c r="Z43" s="276"/>
      <c r="AB43" s="278" t="str">
        <f t="shared" ca="1" si="8"/>
        <v>GoldShandong Zhaojin Gold &amp; Silver Refinery Co., Ltd.</v>
      </c>
    </row>
    <row r="44" spans="1:28" s="277" customFormat="1" ht="84">
      <c r="A44" s="351" t="s">
        <v>748</v>
      </c>
      <c r="B44" s="217" t="str">
        <f ca="1">IF(LEN(A44)=0,"",INDEX('Smelter Look-up'!$A:$A,MATCH($A44,'Smelter Look-up'!$E:$E,0)))</f>
        <v>Gold</v>
      </c>
      <c r="C44" s="221" t="str">
        <f ca="1">IF(LEN(A44)=0,"",INDEX('Smelter Look-up'!$C:$C,MATCH($A44,'Smelter Look-up'!$E:$E,0)))</f>
        <v>Tanaka Kikinzoku Kogyo K.K.</v>
      </c>
      <c r="D44" s="283"/>
      <c r="E44" s="217" t="str">
        <f ca="1">IF(ISERROR($V44),"",OFFSET('Smelter Look-up'!$D$4,$V44-4,0)&amp;"")</f>
        <v>JAPAN</v>
      </c>
      <c r="F44" s="217" t="str">
        <f ca="1">IF(ISERROR($V44),"",OFFSET('Smelter Look-up'!$E$4,$V44-4,0))</f>
        <v>CID001875</v>
      </c>
      <c r="G44" s="217" t="str">
        <f ca="1">IF(C44=$X$4,"Enter smelter details",IF(ISERROR($V44),"",OFFSET('Smelter Look-up'!$F$4,$V44-4,0)))</f>
        <v>RMI</v>
      </c>
      <c r="H44" s="218">
        <f ca="1">IF(ISERROR($V44),"",OFFSET('Smelter Look-up'!$G$4,$V44-4,0))</f>
        <v>0</v>
      </c>
      <c r="I44" s="219" t="str">
        <f ca="1">IF(ISERROR($V44),"",OFFSET('Smelter Look-up'!$H$4,$V44-4,0))</f>
        <v>Hiratsuka</v>
      </c>
      <c r="J44" s="219" t="str">
        <f ca="1">IF(ISERROR($V44),"",OFFSET('Smelter Look-up'!$I$4,$V44-4,0))</f>
        <v>Kanagawa</v>
      </c>
      <c r="K44" s="273"/>
      <c r="L44" s="273"/>
      <c r="M44" s="273"/>
      <c r="N44" s="273"/>
      <c r="O44" s="273"/>
      <c r="P44" s="220"/>
      <c r="Q44" s="274"/>
      <c r="R44" s="217" t="str">
        <f ca="1">IF(ISERROR($V44),"",OFFSET('Smelter Look-up'!$C$4,$V44-4,0)&amp;"")</f>
        <v>Tanaka Kikinzoku Kogyo K.K.</v>
      </c>
      <c r="S44" s="225" t="str">
        <f t="shared" ca="1" si="6"/>
        <v>JP</v>
      </c>
      <c r="T44" s="225" t="str">
        <f ca="1">IF(B44="","",IF(ISERROR(MATCH($J44,SorP!$B$1:$B$6230,0)),"",INDIRECT("'SorP'!$A$"&amp;MATCH($J44,SorP!$B$1:$B$6230,0))))</f>
        <v>JP-14</v>
      </c>
      <c r="U44" s="241"/>
      <c r="V44" s="275">
        <f ca="1">IF(C44="",NA(),MATCH($B44&amp;$C44,'Smelter Look-up'!$J:$J,0))</f>
        <v>252</v>
      </c>
      <c r="W44" s="276"/>
      <c r="X44" s="276">
        <f t="shared" ca="1" si="7"/>
        <v>0</v>
      </c>
      <c r="Y44" s="276"/>
      <c r="Z44" s="276"/>
      <c r="AB44" s="278" t="str">
        <f t="shared" ca="1" si="8"/>
        <v>GoldTanaka Kikinzoku Kogyo K.K.</v>
      </c>
    </row>
    <row r="45" spans="1:28" s="277" customFormat="1" ht="140">
      <c r="A45" s="216" t="s">
        <v>755</v>
      </c>
      <c r="B45" s="217" t="str">
        <f ca="1">IF(LEN(A45)=0,"",INDEX('Smelter Look-up'!$A:$A,MATCH($A45,'Smelter Look-up'!$E:$E,0)))</f>
        <v>Gold</v>
      </c>
      <c r="C45" s="221" t="str">
        <f ca="1">IF(LEN(A45)=0,"",INDEX('Smelter Look-up'!$C:$C,MATCH($A45,'Smelter Look-up'!$E:$E,0)))</f>
        <v>Umicore S.A. Business Unit Precious Metals Refining</v>
      </c>
      <c r="D45" s="283"/>
      <c r="E45" s="217" t="str">
        <f ca="1">IF(ISERROR($V45),"",OFFSET('Smelter Look-up'!$D$4,$V45-4,0)&amp;"")</f>
        <v>BELGIUM</v>
      </c>
      <c r="F45" s="217" t="str">
        <f ca="1">IF(ISERROR($V45),"",OFFSET('Smelter Look-up'!$E$4,$V45-4,0))</f>
        <v>CID001980</v>
      </c>
      <c r="G45" s="217" t="str">
        <f ca="1">IF(C45=$X$4,"Enter smelter details",IF(ISERROR($V45),"",OFFSET('Smelter Look-up'!$F$4,$V45-4,0)))</f>
        <v>RMI</v>
      </c>
      <c r="H45" s="218">
        <f ca="1">IF(ISERROR($V45),"",OFFSET('Smelter Look-up'!$G$4,$V45-4,0))</f>
        <v>0</v>
      </c>
      <c r="I45" s="219" t="str">
        <f ca="1">IF(ISERROR($V45),"",OFFSET('Smelter Look-up'!$H$4,$V45-4,0))</f>
        <v>Hoboken</v>
      </c>
      <c r="J45" s="219" t="str">
        <f ca="1">IF(ISERROR($V45),"",OFFSET('Smelter Look-up'!$I$4,$V45-4,0))</f>
        <v>Antwerpen</v>
      </c>
      <c r="K45" s="273"/>
      <c r="L45" s="273"/>
      <c r="M45" s="273"/>
      <c r="N45" s="273"/>
      <c r="O45" s="273"/>
      <c r="P45" s="220"/>
      <c r="Q45" s="274"/>
      <c r="R45" s="217" t="str">
        <f ca="1">IF(ISERROR($V45),"",OFFSET('Smelter Look-up'!$C$4,$V45-4,0)&amp;"")</f>
        <v>Umicore S.A. Business Unit Precious Metals Refining</v>
      </c>
      <c r="S45" s="225" t="str">
        <f t="shared" ca="1" si="6"/>
        <v>BE</v>
      </c>
      <c r="T45" s="225" t="str">
        <f ca="1">IF(B45="","",IF(ISERROR(MATCH($J45,SorP!$B$1:$B$6230,0)),"",INDIRECT("'SorP'!$A$"&amp;MATCH($J45,SorP!$B$1:$B$6230,0))))</f>
        <v>BE-VAN</v>
      </c>
      <c r="U45" s="241"/>
      <c r="V45" s="275">
        <f ca="1">IF(C45="",NA(),MATCH($B45&amp;$C45,'Smelter Look-up'!$J:$J,0))</f>
        <v>267</v>
      </c>
      <c r="W45" s="276"/>
      <c r="X45" s="276">
        <f t="shared" ca="1" si="7"/>
        <v>0</v>
      </c>
      <c r="Y45" s="276"/>
      <c r="Z45" s="276"/>
      <c r="AB45" s="278" t="str">
        <f t="shared" ca="1" si="8"/>
        <v>GoldUmicore S.A. Business Unit Precious Metals Refining</v>
      </c>
    </row>
    <row r="46" spans="1:28" s="277" customFormat="1" ht="98">
      <c r="A46" s="216" t="s">
        <v>725</v>
      </c>
      <c r="B46" s="217" t="str">
        <f ca="1">IF(LEN(A46)=0,"",INDEX('Smelter Look-up'!$A:$A,MATCH($A46,'Smelter Look-up'!$E:$E,0)))</f>
        <v>Gold</v>
      </c>
      <c r="C46" s="221" t="str">
        <f ca="1">IF(LEN(A46)=0,"",INDEX('Smelter Look-up'!$C:$C,MATCH($A46,'Smelter Look-up'!$E:$E,0)))</f>
        <v>Metalurgica Met-Mex Penoles S.A. De C.V.</v>
      </c>
      <c r="D46" s="283"/>
      <c r="E46" s="217" t="str">
        <f ca="1">IF(ISERROR($V46),"",OFFSET('Smelter Look-up'!$D$4,$V46-4,0)&amp;"")</f>
        <v>MEXICO</v>
      </c>
      <c r="F46" s="217" t="str">
        <f ca="1">IF(ISERROR($V46),"",OFFSET('Smelter Look-up'!$E$4,$V46-4,0))</f>
        <v>CID001161</v>
      </c>
      <c r="G46" s="217" t="str">
        <f ca="1">IF(C46=$X$4,"Enter smelter details",IF(ISERROR($V46),"",OFFSET('Smelter Look-up'!$F$4,$V46-4,0)))</f>
        <v>RMI</v>
      </c>
      <c r="H46" s="218">
        <f ca="1">IF(ISERROR($V46),"",OFFSET('Smelter Look-up'!$G$4,$V46-4,0))</f>
        <v>0</v>
      </c>
      <c r="I46" s="219" t="str">
        <f ca="1">IF(ISERROR($V46),"",OFFSET('Smelter Look-up'!$H$4,$V46-4,0))</f>
        <v>Torreon</v>
      </c>
      <c r="J46" s="219" t="str">
        <f ca="1">IF(ISERROR($V46),"",OFFSET('Smelter Look-up'!$I$4,$V46-4,0))</f>
        <v>Coahuila de Zaragoza</v>
      </c>
      <c r="K46" s="273"/>
      <c r="L46" s="273"/>
      <c r="M46" s="273"/>
      <c r="N46" s="273"/>
      <c r="O46" s="273"/>
      <c r="P46" s="220"/>
      <c r="Q46" s="274"/>
      <c r="R46" s="217" t="str">
        <f ca="1">IF(ISERROR($V46),"",OFFSET('Smelter Look-up'!$C$4,$V46-4,0)&amp;"")</f>
        <v>Metalurgica Met-Mex Penoles S.A. De C.V.</v>
      </c>
      <c r="S46" s="225" t="str">
        <f t="shared" ca="1" si="6"/>
        <v>MX</v>
      </c>
      <c r="T46" s="225" t="str">
        <f ca="1">IF(B46="","",IF(ISERROR(MATCH($J46,SorP!$B$1:$B$6230,0)),"",INDIRECT("'SorP'!$A$"&amp;MATCH($J46,SorP!$B$1:$B$6230,0))))</f>
        <v>MX-COA</v>
      </c>
      <c r="U46" s="241"/>
      <c r="V46" s="275">
        <f ca="1">IF(C46="",NA(),MATCH($B46&amp;$C46,'Smelter Look-up'!$J:$J,0))</f>
        <v>160</v>
      </c>
      <c r="W46" s="276"/>
      <c r="X46" s="276">
        <f t="shared" ca="1" si="7"/>
        <v>0</v>
      </c>
      <c r="Y46" s="276"/>
      <c r="Z46" s="276"/>
      <c r="AB46" s="278" t="str">
        <f t="shared" ca="1" si="8"/>
        <v>GoldMetalurgica Met-Mex Penoles S.A. De C.V.</v>
      </c>
    </row>
    <row r="47" spans="1:28" s="277" customFormat="1" ht="56">
      <c r="A47" s="216" t="s">
        <v>754</v>
      </c>
      <c r="B47" s="217" t="str">
        <f ca="1">IF(LEN(A47)=0,"",INDEX('Smelter Look-up'!$A:$A,MATCH($A47,'Smelter Look-up'!$E:$E,0)))</f>
        <v>Gold</v>
      </c>
      <c r="C47" s="221" t="str">
        <f ca="1">IF(LEN(A47)=0,"",INDEX('Smelter Look-up'!$C:$C,MATCH($A47,'Smelter Look-up'!$E:$E,0)))</f>
        <v>Umicore Brasil Ltda.</v>
      </c>
      <c r="D47" s="283"/>
      <c r="E47" s="217" t="str">
        <f ca="1">IF(ISERROR($V47),"",OFFSET('Smelter Look-up'!$D$4,$V47-4,0)&amp;"")</f>
        <v>BRAZIL</v>
      </c>
      <c r="F47" s="217" t="str">
        <f ca="1">IF(ISERROR($V47),"",OFFSET('Smelter Look-up'!$E$4,$V47-4,0))</f>
        <v>CID001977</v>
      </c>
      <c r="G47" s="217" t="str">
        <f ca="1">IF(C47=$X$4,"Enter smelter details",IF(ISERROR($V47),"",OFFSET('Smelter Look-up'!$F$4,$V47-4,0)))</f>
        <v>RMI</v>
      </c>
      <c r="H47" s="218">
        <f ca="1">IF(ISERROR($V47),"",OFFSET('Smelter Look-up'!$G$4,$V47-4,0))</f>
        <v>0</v>
      </c>
      <c r="I47" s="219" t="str">
        <f ca="1">IF(ISERROR($V47),"",OFFSET('Smelter Look-up'!$H$4,$V47-4,0))</f>
        <v>Guarulhos</v>
      </c>
      <c r="J47" s="219" t="str">
        <f ca="1">IF(ISERROR($V47),"",OFFSET('Smelter Look-up'!$I$4,$V47-4,0))</f>
        <v>São Paulo</v>
      </c>
      <c r="K47" s="273"/>
      <c r="L47" s="273"/>
      <c r="M47" s="273"/>
      <c r="N47" s="273"/>
      <c r="O47" s="273"/>
      <c r="P47" s="220"/>
      <c r="Q47" s="274"/>
      <c r="R47" s="217" t="str">
        <f ca="1">IF(ISERROR($V47),"",OFFSET('Smelter Look-up'!$C$4,$V47-4,0)&amp;"")</f>
        <v>Umicore Brasil Ltda.</v>
      </c>
      <c r="S47" s="225" t="str">
        <f t="shared" ca="1" si="6"/>
        <v>BR</v>
      </c>
      <c r="T47" s="225" t="str">
        <f ca="1">IF(B47="","",IF(ISERROR(MATCH($J47,SorP!$B$1:$B$6230,0)),"",INDIRECT("'SorP'!$A$"&amp;MATCH($J47,SorP!$B$1:$B$6230,0))))</f>
        <v>BR-SP</v>
      </c>
      <c r="U47" s="241"/>
      <c r="V47" s="275">
        <f ca="1">IF(C47="",NA(),MATCH($B47&amp;$C47,'Smelter Look-up'!$J:$J,0))</f>
        <v>264</v>
      </c>
      <c r="W47" s="276"/>
      <c r="X47" s="276">
        <f t="shared" ca="1" si="7"/>
        <v>0</v>
      </c>
      <c r="Y47" s="276"/>
      <c r="Z47" s="276"/>
      <c r="AB47" s="278" t="str">
        <f t="shared" ca="1" si="8"/>
        <v>GoldUmicore Brasil Ltda.</v>
      </c>
    </row>
    <row r="48" spans="1:28" s="277" customFormat="1" ht="98">
      <c r="A48" s="216" t="s">
        <v>666</v>
      </c>
      <c r="B48" s="217" t="str">
        <f ca="1">IF(LEN(A48)=0,"",INDEX('Smelter Look-up'!$A:$A,MATCH($A48,'Smelter Look-up'!$E:$E,0)))</f>
        <v>Gold</v>
      </c>
      <c r="C48" s="221" t="str">
        <f ca="1">IF(LEN(A48)=0,"",INDEX('Smelter Look-up'!$C:$C,MATCH($A48,'Smelter Look-up'!$E:$E,0)))</f>
        <v>Aida Chemical Industries Co., Ltd.</v>
      </c>
      <c r="D48" s="283"/>
      <c r="E48" s="217" t="str">
        <f ca="1">IF(ISERROR($V48),"",OFFSET('Smelter Look-up'!$D$4,$V48-4,0)&amp;"")</f>
        <v>JAPAN</v>
      </c>
      <c r="F48" s="217" t="str">
        <f ca="1">IF(ISERROR($V48),"",OFFSET('Smelter Look-up'!$E$4,$V48-4,0))</f>
        <v>CID000019</v>
      </c>
      <c r="G48" s="217" t="str">
        <f ca="1">IF(C48=$X$4,"Enter smelter details",IF(ISERROR($V48),"",OFFSET('Smelter Look-up'!$F$4,$V48-4,0)))</f>
        <v>RMI</v>
      </c>
      <c r="H48" s="218">
        <f ca="1">IF(ISERROR($V48),"",OFFSET('Smelter Look-up'!$G$4,$V48-4,0))</f>
        <v>0</v>
      </c>
      <c r="I48" s="219" t="str">
        <f ca="1">IF(ISERROR($V48),"",OFFSET('Smelter Look-up'!$H$4,$V48-4,0))</f>
        <v>Fuchu</v>
      </c>
      <c r="J48" s="219" t="str">
        <f ca="1">IF(ISERROR($V48),"",OFFSET('Smelter Look-up'!$I$4,$V48-4,0))</f>
        <v>Tokyo</v>
      </c>
      <c r="K48" s="273"/>
      <c r="L48" s="273"/>
      <c r="M48" s="273"/>
      <c r="N48" s="273"/>
      <c r="O48" s="273"/>
      <c r="P48" s="220"/>
      <c r="Q48" s="274"/>
      <c r="R48" s="217" t="str">
        <f ca="1">IF(ISERROR($V48),"",OFFSET('Smelter Look-up'!$C$4,$V48-4,0)&amp;"")</f>
        <v>Aida Chemical Industries Co., Ltd.</v>
      </c>
      <c r="S48" s="225" t="str">
        <f t="shared" ca="1" si="6"/>
        <v>JP</v>
      </c>
      <c r="T48" s="225" t="str">
        <f ca="1">IF(B48="","",IF(ISERROR(MATCH($J48,SorP!$B$1:$B$6230,0)),"",INDIRECT("'SorP'!$A$"&amp;MATCH($J48,SorP!$B$1:$B$6230,0))))</f>
        <v>JP-13</v>
      </c>
      <c r="U48" s="241"/>
      <c r="V48" s="275">
        <f ca="1">IF(C48="",NA(),MATCH($B48&amp;$C48,'Smelter Look-up'!$J:$J,0))</f>
        <v>11</v>
      </c>
      <c r="W48" s="276"/>
      <c r="X48" s="276">
        <f t="shared" ca="1" si="7"/>
        <v>0</v>
      </c>
      <c r="Y48" s="276"/>
      <c r="Z48" s="276"/>
      <c r="AB48" s="278" t="str">
        <f t="shared" ca="1" si="8"/>
        <v>GoldAida Chemical Industries Co., Ltd.</v>
      </c>
    </row>
    <row r="49" spans="1:28" s="277" customFormat="1" ht="56">
      <c r="A49" s="216" t="s">
        <v>671</v>
      </c>
      <c r="B49" s="217" t="str">
        <f ca="1">IF(LEN(A49)=0,"",INDEX('Smelter Look-up'!$A:$A,MATCH($A49,'Smelter Look-up'!$E:$E,0)))</f>
        <v>Gold</v>
      </c>
      <c r="C49" s="221" t="str">
        <f ca="1">IF(LEN(A49)=0,"",INDEX('Smelter Look-up'!$C:$C,MATCH($A49,'Smelter Look-up'!$E:$E,0)))</f>
        <v>Asahi Pretec Corp.</v>
      </c>
      <c r="D49" s="283"/>
      <c r="E49" s="217" t="str">
        <f ca="1">IF(ISERROR($V49),"",OFFSET('Smelter Look-up'!$D$4,$V49-4,0)&amp;"")</f>
        <v>JAPAN</v>
      </c>
      <c r="F49" s="217" t="str">
        <f ca="1">IF(ISERROR($V49),"",OFFSET('Smelter Look-up'!$E$4,$V49-4,0))</f>
        <v>CID000082</v>
      </c>
      <c r="G49" s="217" t="str">
        <f ca="1">IF(C49=$X$4,"Enter smelter details",IF(ISERROR($V49),"",OFFSET('Smelter Look-up'!$F$4,$V49-4,0)))</f>
        <v>RMI</v>
      </c>
      <c r="H49" s="218">
        <f ca="1">IF(ISERROR($V49),"",OFFSET('Smelter Look-up'!$G$4,$V49-4,0))</f>
        <v>0</v>
      </c>
      <c r="I49" s="219" t="str">
        <f ca="1">IF(ISERROR($V49),"",OFFSET('Smelter Look-up'!$H$4,$V49-4,0))</f>
        <v>Kobe</v>
      </c>
      <c r="J49" s="219" t="str">
        <f ca="1">IF(ISERROR($V49),"",OFFSET('Smelter Look-up'!$I$4,$V49-4,0))</f>
        <v>Hyogo</v>
      </c>
      <c r="K49" s="273"/>
      <c r="L49" s="273"/>
      <c r="M49" s="273"/>
      <c r="N49" s="273"/>
      <c r="O49" s="273"/>
      <c r="P49" s="220"/>
      <c r="Q49" s="274"/>
      <c r="R49" s="217" t="str">
        <f ca="1">IF(ISERROR($V49),"",OFFSET('Smelter Look-up'!$C$4,$V49-4,0)&amp;"")</f>
        <v>Asahi Pretec Corp.</v>
      </c>
      <c r="S49" s="225" t="str">
        <f t="shared" ca="1" si="6"/>
        <v>JP</v>
      </c>
      <c r="T49" s="225" t="str">
        <f ca="1">IF(B49="","",IF(ISERROR(MATCH($J49,SorP!$B$1:$B$6230,0)),"",INDIRECT("'SorP'!$A$"&amp;MATCH($J49,SorP!$B$1:$B$6230,0))))</f>
        <v>JP-28</v>
      </c>
      <c r="U49" s="241"/>
      <c r="V49" s="275">
        <f ca="1">IF(C49="",NA(),MATCH($B49&amp;$C49,'Smelter Look-up'!$J:$J,0))</f>
        <v>24</v>
      </c>
      <c r="W49" s="276"/>
      <c r="X49" s="276">
        <f t="shared" ca="1" si="7"/>
        <v>0</v>
      </c>
      <c r="Y49" s="276"/>
      <c r="Z49" s="276"/>
      <c r="AB49" s="278" t="str">
        <f t="shared" ca="1" si="8"/>
        <v>GoldAsahi Pretec Corp.</v>
      </c>
    </row>
    <row r="50" spans="1:28" s="277" customFormat="1" ht="70">
      <c r="A50" s="216" t="s">
        <v>672</v>
      </c>
      <c r="B50" s="217" t="str">
        <f ca="1">IF(LEN(A50)=0,"",INDEX('Smelter Look-up'!$A:$A,MATCH($A50,'Smelter Look-up'!$E:$E,0)))</f>
        <v>Gold</v>
      </c>
      <c r="C50" s="221" t="str">
        <f ca="1">IF(LEN(A50)=0,"",INDEX('Smelter Look-up'!$C:$C,MATCH($A50,'Smelter Look-up'!$E:$E,0)))</f>
        <v>Asaka Riken Co., Ltd.</v>
      </c>
      <c r="D50" s="283"/>
      <c r="E50" s="217" t="str">
        <f ca="1">IF(ISERROR($V50),"",OFFSET('Smelter Look-up'!$D$4,$V50-4,0)&amp;"")</f>
        <v>JAPAN</v>
      </c>
      <c r="F50" s="217" t="str">
        <f ca="1">IF(ISERROR($V50),"",OFFSET('Smelter Look-up'!$E$4,$V50-4,0))</f>
        <v>CID000090</v>
      </c>
      <c r="G50" s="217" t="str">
        <f ca="1">IF(C50=$X$4,"Enter smelter details",IF(ISERROR($V50),"",OFFSET('Smelter Look-up'!$F$4,$V50-4,0)))</f>
        <v>RMI</v>
      </c>
      <c r="H50" s="218">
        <f ca="1">IF(ISERROR($V50),"",OFFSET('Smelter Look-up'!$G$4,$V50-4,0))</f>
        <v>0</v>
      </c>
      <c r="I50" s="219" t="str">
        <f ca="1">IF(ISERROR($V50),"",OFFSET('Smelter Look-up'!$H$4,$V50-4,0))</f>
        <v>Tamura</v>
      </c>
      <c r="J50" s="219" t="str">
        <f ca="1">IF(ISERROR($V50),"",OFFSET('Smelter Look-up'!$I$4,$V50-4,0))</f>
        <v>Fukushima</v>
      </c>
      <c r="K50" s="273"/>
      <c r="L50" s="273"/>
      <c r="M50" s="273"/>
      <c r="N50" s="273"/>
      <c r="O50" s="273"/>
      <c r="P50" s="220"/>
      <c r="Q50" s="274"/>
      <c r="R50" s="217" t="str">
        <f ca="1">IF(ISERROR($V50),"",OFFSET('Smelter Look-up'!$C$4,$V50-4,0)&amp;"")</f>
        <v>Asaka Riken Co., Ltd.</v>
      </c>
      <c r="S50" s="225" t="str">
        <f t="shared" ca="1" si="6"/>
        <v>JP</v>
      </c>
      <c r="T50" s="225" t="str">
        <f ca="1">IF(B50="","",IF(ISERROR(MATCH($J50,SorP!$B$1:$B$6230,0)),"",INDIRECT("'SorP'!$A$"&amp;MATCH($J50,SorP!$B$1:$B$6230,0))))</f>
        <v>JP-07</v>
      </c>
      <c r="U50" s="241"/>
      <c r="V50" s="275">
        <f ca="1">IF(C50="",NA(),MATCH($B50&amp;$C50,'Smelter Look-up'!$J:$J,0))</f>
        <v>27</v>
      </c>
      <c r="W50" s="276"/>
      <c r="X50" s="276">
        <f t="shared" ca="1" si="7"/>
        <v>0</v>
      </c>
      <c r="Y50" s="276"/>
      <c r="Z50" s="276"/>
      <c r="AB50" s="278" t="str">
        <f t="shared" ca="1" si="8"/>
        <v>GoldAsaka Riken Co., Ltd.</v>
      </c>
    </row>
    <row r="51" spans="1:28" s="277" customFormat="1" ht="84">
      <c r="A51" s="216" t="s">
        <v>700</v>
      </c>
      <c r="B51" s="217" t="str">
        <f ca="1">IF(LEN(A51)=0,"",INDEX('Smelter Look-up'!$A:$A,MATCH($A51,'Smelter Look-up'!$E:$E,0)))</f>
        <v>Gold</v>
      </c>
      <c r="C51" s="221" t="str">
        <f ca="1">IF(LEN(A51)=0,"",INDEX('Smelter Look-up'!$C:$C,MATCH($A51,'Smelter Look-up'!$E:$E,0)))</f>
        <v>Ishifuku Metal Industry Co., Ltd.</v>
      </c>
      <c r="D51" s="283"/>
      <c r="E51" s="217" t="str">
        <f ca="1">IF(ISERROR($V51),"",OFFSET('Smelter Look-up'!$D$4,$V51-4,0)&amp;"")</f>
        <v>JAPAN</v>
      </c>
      <c r="F51" s="217" t="str">
        <f ca="1">IF(ISERROR($V51),"",OFFSET('Smelter Look-up'!$E$4,$V51-4,0))</f>
        <v>CID000807</v>
      </c>
      <c r="G51" s="217" t="str">
        <f ca="1">IF(C51=$X$4,"Enter smelter details",IF(ISERROR($V51),"",OFFSET('Smelter Look-up'!$F$4,$V51-4,0)))</f>
        <v>RMI</v>
      </c>
      <c r="H51" s="218">
        <f ca="1">IF(ISERROR($V51),"",OFFSET('Smelter Look-up'!$G$4,$V51-4,0))</f>
        <v>0</v>
      </c>
      <c r="I51" s="219" t="str">
        <f ca="1">IF(ISERROR($V51),"",OFFSET('Smelter Look-up'!$H$4,$V51-4,0))</f>
        <v>Soka</v>
      </c>
      <c r="J51" s="219" t="str">
        <f ca="1">IF(ISERROR($V51),"",OFFSET('Smelter Look-up'!$I$4,$V51-4,0))</f>
        <v>Saitama</v>
      </c>
      <c r="K51" s="273"/>
      <c r="L51" s="273"/>
      <c r="M51" s="273"/>
      <c r="N51" s="273"/>
      <c r="O51" s="273"/>
      <c r="P51" s="220"/>
      <c r="Q51" s="274"/>
      <c r="R51" s="217" t="str">
        <f ca="1">IF(ISERROR($V51),"",OFFSET('Smelter Look-up'!$C$4,$V51-4,0)&amp;"")</f>
        <v>Ishifuku Metal Industry Co., Ltd.</v>
      </c>
      <c r="S51" s="225" t="str">
        <f t="shared" ca="1" si="6"/>
        <v>JP</v>
      </c>
      <c r="T51" s="225" t="str">
        <f ca="1">IF(B51="","",IF(ISERROR(MATCH($J51,SorP!$B$1:$B$6230,0)),"",INDIRECT("'SorP'!$A$"&amp;MATCH($J51,SorP!$B$1:$B$6230,0))))</f>
        <v>JP-11</v>
      </c>
      <c r="U51" s="241"/>
      <c r="V51" s="275">
        <f ca="1">IF(C51="",NA(),MATCH($B51&amp;$C51,'Smelter Look-up'!$J:$J,0))</f>
        <v>107</v>
      </c>
      <c r="W51" s="276"/>
      <c r="X51" s="276">
        <f t="shared" ca="1" si="7"/>
        <v>0</v>
      </c>
      <c r="Y51" s="276"/>
      <c r="Z51" s="276"/>
      <c r="AB51" s="278" t="str">
        <f t="shared" ca="1" si="8"/>
        <v>GoldIshifuku Metal Industry Co., Ltd.</v>
      </c>
    </row>
    <row r="52" spans="1:28" s="277" customFormat="1" ht="98">
      <c r="A52" s="216" t="s">
        <v>708</v>
      </c>
      <c r="B52" s="217" t="str">
        <f ca="1">IF(LEN(A52)=0,"",INDEX('Smelter Look-up'!$A:$A,MATCH($A52,'Smelter Look-up'!$E:$E,0)))</f>
        <v>Gold</v>
      </c>
      <c r="C52" s="221" t="str">
        <f ca="1">IF(LEN(A52)=0,"",INDEX('Smelter Look-up'!$C:$C,MATCH($A52,'Smelter Look-up'!$E:$E,0)))</f>
        <v>JX Nippon Mining &amp; Metals Co., Ltd.</v>
      </c>
      <c r="D52" s="283"/>
      <c r="E52" s="217" t="str">
        <f ca="1">IF(ISERROR($V52),"",OFFSET('Smelter Look-up'!$D$4,$V52-4,0)&amp;"")</f>
        <v>JAPAN</v>
      </c>
      <c r="F52" s="217" t="str">
        <f ca="1">IF(ISERROR($V52),"",OFFSET('Smelter Look-up'!$E$4,$V52-4,0))</f>
        <v>CID000937</v>
      </c>
      <c r="G52" s="217" t="str">
        <f ca="1">IF(C52=$X$4,"Enter smelter details",IF(ISERROR($V52),"",OFFSET('Smelter Look-up'!$F$4,$V52-4,0)))</f>
        <v>RMI</v>
      </c>
      <c r="H52" s="218">
        <f ca="1">IF(ISERROR($V52),"",OFFSET('Smelter Look-up'!$G$4,$V52-4,0))</f>
        <v>0</v>
      </c>
      <c r="I52" s="219" t="str">
        <f ca="1">IF(ISERROR($V52),"",OFFSET('Smelter Look-up'!$H$4,$V52-4,0))</f>
        <v>Ōita</v>
      </c>
      <c r="J52" s="219" t="str">
        <f ca="1">IF(ISERROR($V52),"",OFFSET('Smelter Look-up'!$I$4,$V52-4,0))</f>
        <v>Ôita</v>
      </c>
      <c r="K52" s="273"/>
      <c r="L52" s="273"/>
      <c r="M52" s="273"/>
      <c r="N52" s="273"/>
      <c r="O52" s="273"/>
      <c r="P52" s="220"/>
      <c r="Q52" s="274"/>
      <c r="R52" s="217" t="str">
        <f ca="1">IF(ISERROR($V52),"",OFFSET('Smelter Look-up'!$C$4,$V52-4,0)&amp;"")</f>
        <v>JX Nippon Mining &amp; Metals Co., Ltd.</v>
      </c>
      <c r="S52" s="225" t="str">
        <f t="shared" ca="1" si="6"/>
        <v>JP</v>
      </c>
      <c r="T52" s="225" t="str">
        <f ca="1">IF(B52="","",IF(ISERROR(MATCH($J52,SorP!$B$1:$B$6230,0)),"",INDIRECT("'SorP'!$A$"&amp;MATCH($J52,SorP!$B$1:$B$6230,0))))</f>
        <v>JP-44</v>
      </c>
      <c r="U52" s="241"/>
      <c r="V52" s="275">
        <f ca="1">IF(C52="",NA(),MATCH($B52&amp;$C52,'Smelter Look-up'!$J:$J,0))</f>
        <v>120</v>
      </c>
      <c r="W52" s="276"/>
      <c r="X52" s="276">
        <f t="shared" ca="1" si="7"/>
        <v>0</v>
      </c>
      <c r="Y52" s="276"/>
      <c r="Z52" s="276"/>
      <c r="AB52" s="278" t="str">
        <f t="shared" ca="1" si="8"/>
        <v>GoldJX Nippon Mining &amp; Metals Co., Ltd.</v>
      </c>
    </row>
    <row r="53" spans="1:28" s="277" customFormat="1" ht="70">
      <c r="A53" s="216" t="s">
        <v>720</v>
      </c>
      <c r="B53" s="217" t="str">
        <f ca="1">IF(LEN(A53)=0,"",INDEX('Smelter Look-up'!$A:$A,MATCH($A53,'Smelter Look-up'!$E:$E,0)))</f>
        <v>Gold</v>
      </c>
      <c r="C53" s="221" t="str">
        <f ca="1">IF(LEN(A53)=0,"",INDEX('Smelter Look-up'!$C:$C,MATCH($A53,'Smelter Look-up'!$E:$E,0)))</f>
        <v>Matsuda Sangyo Co., Ltd.</v>
      </c>
      <c r="D53" s="283"/>
      <c r="E53" s="217" t="str">
        <f ca="1">IF(ISERROR($V53),"",OFFSET('Smelter Look-up'!$D$4,$V53-4,0)&amp;"")</f>
        <v>JAPAN</v>
      </c>
      <c r="F53" s="217" t="str">
        <f ca="1">IF(ISERROR($V53),"",OFFSET('Smelter Look-up'!$E$4,$V53-4,0))</f>
        <v>CID001119</v>
      </c>
      <c r="G53" s="217" t="str">
        <f ca="1">IF(C53=$X$4,"Enter smelter details",IF(ISERROR($V53),"",OFFSET('Smelter Look-up'!$F$4,$V53-4,0)))</f>
        <v>RMI</v>
      </c>
      <c r="H53" s="218">
        <f ca="1">IF(ISERROR($V53),"",OFFSET('Smelter Look-up'!$G$4,$V53-4,0))</f>
        <v>0</v>
      </c>
      <c r="I53" s="219" t="str">
        <f ca="1">IF(ISERROR($V53),"",OFFSET('Smelter Look-up'!$H$4,$V53-4,0))</f>
        <v>Iruma</v>
      </c>
      <c r="J53" s="219" t="str">
        <f ca="1">IF(ISERROR($V53),"",OFFSET('Smelter Look-up'!$I$4,$V53-4,0))</f>
        <v>Saitama</v>
      </c>
      <c r="K53" s="273"/>
      <c r="L53" s="273"/>
      <c r="M53" s="273"/>
      <c r="N53" s="273"/>
      <c r="O53" s="273"/>
      <c r="P53" s="220"/>
      <c r="Q53" s="274"/>
      <c r="R53" s="217" t="str">
        <f ca="1">IF(ISERROR($V53),"",OFFSET('Smelter Look-up'!$C$4,$V53-4,0)&amp;"")</f>
        <v>Matsuda Sangyo Co., Ltd.</v>
      </c>
      <c r="S53" s="225" t="str">
        <f t="shared" ca="1" si="6"/>
        <v>JP</v>
      </c>
      <c r="T53" s="225" t="str">
        <f ca="1">IF(B53="","",IF(ISERROR(MATCH($J53,SorP!$B$1:$B$6230,0)),"",INDIRECT("'SorP'!$A$"&amp;MATCH($J53,SorP!$B$1:$B$6230,0))))</f>
        <v>JP-11</v>
      </c>
      <c r="U53" s="241"/>
      <c r="V53" s="275">
        <f ca="1">IF(C53="",NA(),MATCH($B53&amp;$C53,'Smelter Look-up'!$J:$J,0))</f>
        <v>150</v>
      </c>
      <c r="W53" s="276"/>
      <c r="X53" s="276">
        <f t="shared" ca="1" si="7"/>
        <v>0</v>
      </c>
      <c r="Y53" s="276"/>
      <c r="Z53" s="276"/>
      <c r="AB53" s="278" t="str">
        <f t="shared" ca="1" si="8"/>
        <v>GoldMatsuda Sangyo Co., Ltd.</v>
      </c>
    </row>
    <row r="54" spans="1:28" s="277" customFormat="1" ht="84">
      <c r="A54" s="216" t="s">
        <v>726</v>
      </c>
      <c r="B54" s="217" t="str">
        <f ca="1">IF(LEN(A54)=0,"",INDEX('Smelter Look-up'!$A:$A,MATCH($A54,'Smelter Look-up'!$E:$E,0)))</f>
        <v>Gold</v>
      </c>
      <c r="C54" s="221" t="str">
        <f ca="1">IF(LEN(A54)=0,"",INDEX('Smelter Look-up'!$C:$C,MATCH($A54,'Smelter Look-up'!$E:$E,0)))</f>
        <v>Mitsubishi Materials Corporation</v>
      </c>
      <c r="D54" s="283"/>
      <c r="E54" s="217" t="str">
        <f ca="1">IF(ISERROR($V54),"",OFFSET('Smelter Look-up'!$D$4,$V54-4,0)&amp;"")</f>
        <v>JAPAN</v>
      </c>
      <c r="F54" s="217" t="str">
        <f ca="1">IF(ISERROR($V54),"",OFFSET('Smelter Look-up'!$E$4,$V54-4,0))</f>
        <v>CID001188</v>
      </c>
      <c r="G54" s="217" t="str">
        <f ca="1">IF(C54=$X$4,"Enter smelter details",IF(ISERROR($V54),"",OFFSET('Smelter Look-up'!$F$4,$V54-4,0)))</f>
        <v>RMI</v>
      </c>
      <c r="H54" s="218">
        <f ca="1">IF(ISERROR($V54),"",OFFSET('Smelter Look-up'!$G$4,$V54-4,0))</f>
        <v>0</v>
      </c>
      <c r="I54" s="219" t="str">
        <f ca="1">IF(ISERROR($V54),"",OFFSET('Smelter Look-up'!$H$4,$V54-4,0))</f>
        <v>Naoshima</v>
      </c>
      <c r="J54" s="219" t="str">
        <f ca="1">IF(ISERROR($V54),"",OFFSET('Smelter Look-up'!$I$4,$V54-4,0))</f>
        <v>Kagawa</v>
      </c>
      <c r="K54" s="273"/>
      <c r="L54" s="273"/>
      <c r="M54" s="273"/>
      <c r="N54" s="273"/>
      <c r="O54" s="273"/>
      <c r="P54" s="220"/>
      <c r="Q54" s="274"/>
      <c r="R54" s="217" t="str">
        <f ca="1">IF(ISERROR($V54),"",OFFSET('Smelter Look-up'!$C$4,$V54-4,0)&amp;"")</f>
        <v>Mitsubishi Materials Corporation</v>
      </c>
      <c r="S54" s="225" t="str">
        <f t="shared" ca="1" si="6"/>
        <v>JP</v>
      </c>
      <c r="T54" s="225" t="str">
        <f ca="1">IF(B54="","",IF(ISERROR(MATCH($J54,SorP!$B$1:$B$6230,0)),"",INDIRECT("'SorP'!$A$"&amp;MATCH($J54,SorP!$B$1:$B$6230,0))))</f>
        <v>JP-37</v>
      </c>
      <c r="U54" s="241"/>
      <c r="V54" s="275">
        <f ca="1">IF(C54="",NA(),MATCH($B54&amp;$C54,'Smelter Look-up'!$J:$J,0))</f>
        <v>164</v>
      </c>
      <c r="W54" s="276"/>
      <c r="X54" s="276">
        <f t="shared" ca="1" si="7"/>
        <v>0</v>
      </c>
      <c r="Y54" s="276"/>
      <c r="Z54" s="276"/>
      <c r="AB54" s="278" t="str">
        <f t="shared" ca="1" si="8"/>
        <v>GoldMitsubishi Materials Corporation</v>
      </c>
    </row>
    <row r="55" spans="1:28" s="277" customFormat="1" ht="98">
      <c r="A55" s="216" t="s">
        <v>727</v>
      </c>
      <c r="B55" s="217" t="str">
        <f ca="1">IF(LEN(A55)=0,"",INDEX('Smelter Look-up'!$A:$A,MATCH($A55,'Smelter Look-up'!$E:$E,0)))</f>
        <v>Gold</v>
      </c>
      <c r="C55" s="221" t="str">
        <f ca="1">IF(LEN(A55)=0,"",INDEX('Smelter Look-up'!$C:$C,MATCH($A55,'Smelter Look-up'!$E:$E,0)))</f>
        <v>Mitsui Mining and Smelting Co., Ltd.</v>
      </c>
      <c r="D55" s="283"/>
      <c r="E55" s="217" t="str">
        <f ca="1">IF(ISERROR($V55),"",OFFSET('Smelter Look-up'!$D$4,$V55-4,0)&amp;"")</f>
        <v>JAPAN</v>
      </c>
      <c r="F55" s="217" t="str">
        <f ca="1">IF(ISERROR($V55),"",OFFSET('Smelter Look-up'!$E$4,$V55-4,0))</f>
        <v>CID001193</v>
      </c>
      <c r="G55" s="217" t="str">
        <f ca="1">IF(C55=$X$4,"Enter smelter details",IF(ISERROR($V55),"",OFFSET('Smelter Look-up'!$F$4,$V55-4,0)))</f>
        <v>RMI</v>
      </c>
      <c r="H55" s="218">
        <f ca="1">IF(ISERROR($V55),"",OFFSET('Smelter Look-up'!$G$4,$V55-4,0))</f>
        <v>0</v>
      </c>
      <c r="I55" s="219" t="str">
        <f ca="1">IF(ISERROR($V55),"",OFFSET('Smelter Look-up'!$H$4,$V55-4,0))</f>
        <v>Takehara</v>
      </c>
      <c r="J55" s="219" t="str">
        <f ca="1">IF(ISERROR($V55),"",OFFSET('Smelter Look-up'!$I$4,$V55-4,0))</f>
        <v>Hiroshima</v>
      </c>
      <c r="K55" s="273"/>
      <c r="L55" s="273"/>
      <c r="M55" s="273"/>
      <c r="N55" s="273"/>
      <c r="O55" s="273"/>
      <c r="P55" s="220"/>
      <c r="Q55" s="274"/>
      <c r="R55" s="217" t="str">
        <f ca="1">IF(ISERROR($V55),"",OFFSET('Smelter Look-up'!$C$4,$V55-4,0)&amp;"")</f>
        <v>Mitsui Mining and Smelting Co., Ltd.</v>
      </c>
      <c r="S55" s="225" t="str">
        <f t="shared" ca="1" si="6"/>
        <v>JP</v>
      </c>
      <c r="T55" s="225" t="str">
        <f ca="1">IF(B55="","",IF(ISERROR(MATCH($J55,SorP!$B$1:$B$6230,0)),"",INDIRECT("'SorP'!$A$"&amp;MATCH($J55,SorP!$B$1:$B$6230,0))))</f>
        <v>JP-34</v>
      </c>
      <c r="U55" s="241"/>
      <c r="V55" s="275">
        <f ca="1">IF(C55="",NA(),MATCH($B55&amp;$C55,'Smelter Look-up'!$J:$J,0))</f>
        <v>166</v>
      </c>
      <c r="W55" s="276"/>
      <c r="X55" s="276">
        <f t="shared" ca="1" si="7"/>
        <v>0</v>
      </c>
      <c r="Y55" s="276"/>
      <c r="Z55" s="276"/>
      <c r="AB55" s="278" t="str">
        <f t="shared" ca="1" si="8"/>
        <v>GoldMitsui Mining and Smelting Co., Ltd.</v>
      </c>
    </row>
    <row r="56" spans="1:28" s="277" customFormat="1" ht="70">
      <c r="A56" s="216" t="s">
        <v>731</v>
      </c>
      <c r="B56" s="217" t="str">
        <f ca="1">IF(LEN(A56)=0,"",INDEX('Smelter Look-up'!$A:$A,MATCH($A56,'Smelter Look-up'!$E:$E,0)))</f>
        <v>Gold</v>
      </c>
      <c r="C56" s="221" t="str">
        <f ca="1">IF(LEN(A56)=0,"",INDEX('Smelter Look-up'!$C:$C,MATCH($A56,'Smelter Look-up'!$E:$E,0)))</f>
        <v>Nihon Material Co., Ltd.</v>
      </c>
      <c r="D56" s="283"/>
      <c r="E56" s="217" t="str">
        <f ca="1">IF(ISERROR($V56),"",OFFSET('Smelter Look-up'!$D$4,$V56-4,0)&amp;"")</f>
        <v>JAPAN</v>
      </c>
      <c r="F56" s="217" t="str">
        <f ca="1">IF(ISERROR($V56),"",OFFSET('Smelter Look-up'!$E$4,$V56-4,0))</f>
        <v>CID001259</v>
      </c>
      <c r="G56" s="217" t="str">
        <f ca="1">IF(C56=$X$4,"Enter smelter details",IF(ISERROR($V56),"",OFFSET('Smelter Look-up'!$F$4,$V56-4,0)))</f>
        <v>RMI</v>
      </c>
      <c r="H56" s="218">
        <f ca="1">IF(ISERROR($V56),"",OFFSET('Smelter Look-up'!$G$4,$V56-4,0))</f>
        <v>0</v>
      </c>
      <c r="I56" s="219" t="str">
        <f ca="1">IF(ISERROR($V56),"",OFFSET('Smelter Look-up'!$H$4,$V56-4,0))</f>
        <v>Noda</v>
      </c>
      <c r="J56" s="219" t="str">
        <f ca="1">IF(ISERROR($V56),"",OFFSET('Smelter Look-up'!$I$4,$V56-4,0))</f>
        <v>Chiba</v>
      </c>
      <c r="K56" s="273"/>
      <c r="L56" s="273"/>
      <c r="M56" s="273"/>
      <c r="N56" s="273"/>
      <c r="O56" s="273"/>
      <c r="P56" s="220"/>
      <c r="Q56" s="274"/>
      <c r="R56" s="217" t="str">
        <f ca="1">IF(ISERROR($V56),"",OFFSET('Smelter Look-up'!$C$4,$V56-4,0)&amp;"")</f>
        <v>Nihon Material Co., Ltd.</v>
      </c>
      <c r="S56" s="225" t="str">
        <f t="shared" ca="1" si="6"/>
        <v>JP</v>
      </c>
      <c r="T56" s="225" t="str">
        <f ca="1">IF(B56="","",IF(ISERROR(MATCH($J56,SorP!$B$1:$B$6230,0)),"",INDIRECT("'SorP'!$A$"&amp;MATCH($J56,SorP!$B$1:$B$6230,0))))</f>
        <v>JP-12</v>
      </c>
      <c r="U56" s="241"/>
      <c r="V56" s="275">
        <f ca="1">IF(C56="",NA(),MATCH($B56&amp;$C56,'Smelter Look-up'!$J:$J,0))</f>
        <v>175</v>
      </c>
      <c r="W56" s="276"/>
      <c r="X56" s="276">
        <f t="shared" ca="1" si="7"/>
        <v>0</v>
      </c>
      <c r="Y56" s="276"/>
      <c r="Z56" s="276"/>
      <c r="AB56" s="278" t="str">
        <f t="shared" ca="1" si="8"/>
        <v>GoldNihon Material Co., Ltd.</v>
      </c>
    </row>
    <row r="57" spans="1:28" s="277" customFormat="1" ht="84">
      <c r="A57" s="216" t="s">
        <v>747</v>
      </c>
      <c r="B57" s="217" t="str">
        <f ca="1">IF(LEN(A57)=0,"",INDEX('Smelter Look-up'!$A:$A,MATCH($A57,'Smelter Look-up'!$E:$E,0)))</f>
        <v>Gold</v>
      </c>
      <c r="C57" s="221" t="str">
        <f ca="1">IF(LEN(A57)=0,"",INDEX('Smelter Look-up'!$C:$C,MATCH($A57,'Smelter Look-up'!$E:$E,0)))</f>
        <v>Sumitomo Metal Mining Co., Ltd.</v>
      </c>
      <c r="D57" s="283"/>
      <c r="E57" s="217" t="str">
        <f ca="1">IF(ISERROR($V57),"",OFFSET('Smelter Look-up'!$D$4,$V57-4,0)&amp;"")</f>
        <v>JAPAN</v>
      </c>
      <c r="F57" s="217" t="str">
        <f ca="1">IF(ISERROR($V57),"",OFFSET('Smelter Look-up'!$E$4,$V57-4,0))</f>
        <v>CID001798</v>
      </c>
      <c r="G57" s="217" t="str">
        <f ca="1">IF(C57=$X$4,"Enter smelter details",IF(ISERROR($V57),"",OFFSET('Smelter Look-up'!$F$4,$V57-4,0)))</f>
        <v>RMI</v>
      </c>
      <c r="H57" s="218">
        <f ca="1">IF(ISERROR($V57),"",OFFSET('Smelter Look-up'!$G$4,$V57-4,0))</f>
        <v>0</v>
      </c>
      <c r="I57" s="219" t="str">
        <f ca="1">IF(ISERROR($V57),"",OFFSET('Smelter Look-up'!$H$4,$V57-4,0))</f>
        <v>Saijo</v>
      </c>
      <c r="J57" s="219" t="str">
        <f ca="1">IF(ISERROR($V57),"",OFFSET('Smelter Look-up'!$I$4,$V57-4,0))</f>
        <v>Ehime</v>
      </c>
      <c r="K57" s="273"/>
      <c r="L57" s="273"/>
      <c r="M57" s="273"/>
      <c r="N57" s="273"/>
      <c r="O57" s="273"/>
      <c r="P57" s="220"/>
      <c r="Q57" s="274"/>
      <c r="R57" s="217" t="str">
        <f ca="1">IF(ISERROR($V57),"",OFFSET('Smelter Look-up'!$C$4,$V57-4,0)&amp;"")</f>
        <v>Sumitomo Metal Mining Co., Ltd.</v>
      </c>
      <c r="S57" s="225" t="str">
        <f t="shared" ca="1" si="6"/>
        <v>JP</v>
      </c>
      <c r="T57" s="225" t="str">
        <f ca="1">IF(B57="","",IF(ISERROR(MATCH($J57,SorP!$B$1:$B$6230,0)),"",INDIRECT("'SorP'!$A$"&amp;MATCH($J57,SorP!$B$1:$B$6230,0))))</f>
        <v>JP-38</v>
      </c>
      <c r="U57" s="241"/>
      <c r="V57" s="275">
        <f ca="1">IF(C57="",NA(),MATCH($B57&amp;$C57,'Smelter Look-up'!$J:$J,0))</f>
        <v>240</v>
      </c>
      <c r="W57" s="276"/>
      <c r="X57" s="276">
        <f t="shared" ca="1" si="7"/>
        <v>0</v>
      </c>
      <c r="Y57" s="276"/>
      <c r="Z57" s="276"/>
      <c r="AB57" s="278" t="str">
        <f t="shared" ca="1" si="8"/>
        <v>GoldSumitomo Metal Mining Co., Ltd.</v>
      </c>
    </row>
    <row r="58" spans="1:28" s="277" customFormat="1" ht="84">
      <c r="A58" s="216" t="s">
        <v>748</v>
      </c>
      <c r="B58" s="217" t="str">
        <f ca="1">IF(LEN(A58)=0,"",INDEX('Smelter Look-up'!$A:$A,MATCH($A58,'Smelter Look-up'!$E:$E,0)))</f>
        <v>Gold</v>
      </c>
      <c r="C58" s="221" t="str">
        <f ca="1">IF(LEN(A58)=0,"",INDEX('Smelter Look-up'!$C:$C,MATCH($A58,'Smelter Look-up'!$E:$E,0)))</f>
        <v>Tanaka Kikinzoku Kogyo K.K.</v>
      </c>
      <c r="D58" s="283"/>
      <c r="E58" s="217" t="str">
        <f ca="1">IF(ISERROR($V58),"",OFFSET('Smelter Look-up'!$D$4,$V58-4,0)&amp;"")</f>
        <v>JAPAN</v>
      </c>
      <c r="F58" s="217" t="str">
        <f ca="1">IF(ISERROR($V58),"",OFFSET('Smelter Look-up'!$E$4,$V58-4,0))</f>
        <v>CID001875</v>
      </c>
      <c r="G58" s="217" t="str">
        <f ca="1">IF(C58=$X$4,"Enter smelter details",IF(ISERROR($V58),"",OFFSET('Smelter Look-up'!$F$4,$V58-4,0)))</f>
        <v>RMI</v>
      </c>
      <c r="H58" s="218">
        <f ca="1">IF(ISERROR($V58),"",OFFSET('Smelter Look-up'!$G$4,$V58-4,0))</f>
        <v>0</v>
      </c>
      <c r="I58" s="219" t="str">
        <f ca="1">IF(ISERROR($V58),"",OFFSET('Smelter Look-up'!$H$4,$V58-4,0))</f>
        <v>Hiratsuka</v>
      </c>
      <c r="J58" s="219" t="str">
        <f ca="1">IF(ISERROR($V58),"",OFFSET('Smelter Look-up'!$I$4,$V58-4,0))</f>
        <v>Kanagawa</v>
      </c>
      <c r="K58" s="273"/>
      <c r="L58" s="273"/>
      <c r="M58" s="273"/>
      <c r="N58" s="273"/>
      <c r="O58" s="273"/>
      <c r="P58" s="220"/>
      <c r="Q58" s="274"/>
      <c r="R58" s="217" t="str">
        <f ca="1">IF(ISERROR($V58),"",OFFSET('Smelter Look-up'!$C$4,$V58-4,0)&amp;"")</f>
        <v>Tanaka Kikinzoku Kogyo K.K.</v>
      </c>
      <c r="S58" s="225" t="str">
        <f t="shared" ca="1" si="6"/>
        <v>JP</v>
      </c>
      <c r="T58" s="225" t="str">
        <f ca="1">IF(B58="","",IF(ISERROR(MATCH($J58,SorP!$B$1:$B$6230,0)),"",INDIRECT("'SorP'!$A$"&amp;MATCH($J58,SorP!$B$1:$B$6230,0))))</f>
        <v>JP-14</v>
      </c>
      <c r="U58" s="241"/>
      <c r="V58" s="275">
        <f ca="1">IF(C58="",NA(),MATCH($B58&amp;$C58,'Smelter Look-up'!$J:$J,0))</f>
        <v>252</v>
      </c>
      <c r="W58" s="276"/>
      <c r="X58" s="276">
        <f t="shared" ca="1" si="7"/>
        <v>0</v>
      </c>
      <c r="Y58" s="276"/>
      <c r="Z58" s="276"/>
      <c r="AB58" s="278" t="str">
        <f t="shared" ca="1" si="8"/>
        <v>GoldTanaka Kikinzoku Kogyo K.K.</v>
      </c>
    </row>
    <row r="59" spans="1:28" s="277" customFormat="1" ht="70">
      <c r="A59" s="216" t="s">
        <v>751</v>
      </c>
      <c r="B59" s="217" t="str">
        <f ca="1">IF(LEN(A59)=0,"",INDEX('Smelter Look-up'!$A:$A,MATCH($A59,'Smelter Look-up'!$E:$E,0)))</f>
        <v>Gold</v>
      </c>
      <c r="C59" s="221" t="str">
        <f ca="1">IF(LEN(A59)=0,"",INDEX('Smelter Look-up'!$C:$C,MATCH($A59,'Smelter Look-up'!$E:$E,0)))</f>
        <v>Tokuriki Honten Co., Ltd.</v>
      </c>
      <c r="D59" s="283"/>
      <c r="E59" s="217" t="str">
        <f ca="1">IF(ISERROR($V59),"",OFFSET('Smelter Look-up'!$D$4,$V59-4,0)&amp;"")</f>
        <v>JAPAN</v>
      </c>
      <c r="F59" s="217" t="str">
        <f ca="1">IF(ISERROR($V59),"",OFFSET('Smelter Look-up'!$E$4,$V59-4,0))</f>
        <v>CID001938</v>
      </c>
      <c r="G59" s="217" t="str">
        <f ca="1">IF(C59=$X$4,"Enter smelter details",IF(ISERROR($V59),"",OFFSET('Smelter Look-up'!$F$4,$V59-4,0)))</f>
        <v>RMI</v>
      </c>
      <c r="H59" s="218">
        <f ca="1">IF(ISERROR($V59),"",OFFSET('Smelter Look-up'!$G$4,$V59-4,0))</f>
        <v>0</v>
      </c>
      <c r="I59" s="219" t="str">
        <f ca="1">IF(ISERROR($V59),"",OFFSET('Smelter Look-up'!$H$4,$V59-4,0))</f>
        <v>Kuki</v>
      </c>
      <c r="J59" s="219" t="str">
        <f ca="1">IF(ISERROR($V59),"",OFFSET('Smelter Look-up'!$I$4,$V59-4,0))</f>
        <v>Saitama</v>
      </c>
      <c r="K59" s="273"/>
      <c r="L59" s="273"/>
      <c r="M59" s="273"/>
      <c r="N59" s="273"/>
      <c r="O59" s="273"/>
      <c r="P59" s="220"/>
      <c r="Q59" s="274"/>
      <c r="R59" s="217" t="str">
        <f ca="1">IF(ISERROR($V59),"",OFFSET('Smelter Look-up'!$C$4,$V59-4,0)&amp;"")</f>
        <v>Tokuriki Honten Co., Ltd.</v>
      </c>
      <c r="S59" s="225" t="str">
        <f t="shared" ca="1" si="6"/>
        <v>JP</v>
      </c>
      <c r="T59" s="225" t="str">
        <f ca="1">IF(B59="","",IF(ISERROR(MATCH($J59,SorP!$B$1:$B$6230,0)),"",INDIRECT("'SorP'!$A$"&amp;MATCH($J59,SorP!$B$1:$B$6230,0))))</f>
        <v>JP-11</v>
      </c>
      <c r="U59" s="241"/>
      <c r="V59" s="275">
        <f ca="1">IF(C59="",NA(),MATCH($B59&amp;$C59,'Smelter Look-up'!$J:$J,0))</f>
        <v>257</v>
      </c>
      <c r="W59" s="276"/>
      <c r="X59" s="276">
        <f t="shared" ca="1" si="7"/>
        <v>0</v>
      </c>
      <c r="Y59" s="276"/>
      <c r="Z59" s="276"/>
      <c r="AB59" s="278" t="str">
        <f t="shared" ca="1" si="8"/>
        <v>GoldTokuriki Honten Co., Ltd.</v>
      </c>
    </row>
    <row r="60" spans="1:28" s="277" customFormat="1" ht="126">
      <c r="A60" s="217" t="s">
        <v>680</v>
      </c>
      <c r="B60" s="217" t="str">
        <f ca="1">IF(LEN(A60)=0,"",INDEX('Smelter Look-up'!$A:$A,MATCH($A60,'Smelter Look-up'!$E:$E,0)))</f>
        <v>Gold</v>
      </c>
      <c r="C60" s="221" t="str">
        <f ca="1">IF(LEN(A60)=0,"",INDEX('Smelter Look-up'!$C:$C,MATCH($A60,'Smelter Look-up'!$E:$E,0)))</f>
        <v>CCR Refinery - Glencore Canada Corporation</v>
      </c>
      <c r="D60" s="283"/>
      <c r="E60" s="217" t="str">
        <f ca="1">IF(ISERROR($V60),"",OFFSET('Smelter Look-up'!$D$4,$V60-4,0)&amp;"")</f>
        <v>CANADA</v>
      </c>
      <c r="F60" s="217" t="str">
        <f ca="1">IF(ISERROR($V60),"",OFFSET('Smelter Look-up'!$E$4,$V60-4,0))</f>
        <v>CID000185</v>
      </c>
      <c r="G60" s="217" t="str">
        <f ca="1">IF(C60=$X$4,"Enter smelter details",IF(ISERROR($V60),"",OFFSET('Smelter Look-up'!$F$4,$V60-4,0)))</f>
        <v>RMI</v>
      </c>
      <c r="H60" s="218">
        <f ca="1">IF(ISERROR($V60),"",OFFSET('Smelter Look-up'!$G$4,$V60-4,0))</f>
        <v>0</v>
      </c>
      <c r="I60" s="219" t="str">
        <f ca="1">IF(ISERROR($V60),"",OFFSET('Smelter Look-up'!$H$4,$V60-4,0))</f>
        <v>Montréal</v>
      </c>
      <c r="J60" s="219" t="str">
        <f ca="1">IF(ISERROR($V60),"",OFFSET('Smelter Look-up'!$I$4,$V60-4,0))</f>
        <v>Quebec</v>
      </c>
      <c r="K60" s="273"/>
      <c r="L60" s="273"/>
      <c r="M60" s="273"/>
      <c r="N60" s="273"/>
      <c r="O60" s="273"/>
      <c r="P60" s="220"/>
      <c r="Q60" s="274"/>
      <c r="R60" s="217" t="str">
        <f ca="1">IF(ISERROR($V60),"",OFFSET('Smelter Look-up'!$C$4,$V60-4,0)&amp;"")</f>
        <v>CCR Refinery - Glencore Canada Corporation</v>
      </c>
      <c r="S60" s="225" t="str">
        <f t="shared" ca="1" si="6"/>
        <v>CA</v>
      </c>
      <c r="T60" s="225" t="str">
        <f ca="1">IF(B60="","",IF(ISERROR(MATCH($J60,SorP!$B$1:$B$6230,0)),"",INDIRECT("'SorP'!$A$"&amp;MATCH($J60,SorP!$B$1:$B$6230,0))))</f>
        <v>CA-QC</v>
      </c>
      <c r="U60" s="241"/>
      <c r="V60" s="275">
        <f ca="1">IF(C60="",NA(),MATCH($B60&amp;$C60,'Smelter Look-up'!$J:$J,0))</f>
        <v>43</v>
      </c>
      <c r="W60" s="276"/>
      <c r="X60" s="276">
        <f t="shared" ca="1" si="7"/>
        <v>0</v>
      </c>
      <c r="Y60" s="276"/>
      <c r="Z60" s="276"/>
      <c r="AB60" s="278" t="str">
        <f t="shared" ca="1" si="8"/>
        <v>GoldCCR Refinery - Glencore Canada Corporation</v>
      </c>
    </row>
    <row r="61" spans="1:28" s="277" customFormat="1" ht="28">
      <c r="A61" s="217" t="s">
        <v>719</v>
      </c>
      <c r="B61" s="217" t="str">
        <f ca="1">IF(LEN(A61)=0,"",INDEX('Smelter Look-up'!$A:$A,MATCH($A61,'Smelter Look-up'!$E:$E,0)))</f>
        <v>Gold</v>
      </c>
      <c r="C61" s="221" t="str">
        <f ca="1">IF(LEN(A61)=0,"",INDEX('Smelter Look-up'!$C:$C,MATCH($A61,'Smelter Look-up'!$E:$E,0)))</f>
        <v>Materion</v>
      </c>
      <c r="D61" s="283"/>
      <c r="E61" s="217" t="str">
        <f ca="1">IF(ISERROR($V61),"",OFFSET('Smelter Look-up'!$D$4,$V61-4,0)&amp;"")</f>
        <v>UNITED STATES OF AMERICA</v>
      </c>
      <c r="F61" s="217" t="str">
        <f ca="1">IF(ISERROR($V61),"",OFFSET('Smelter Look-up'!$E$4,$V61-4,0))</f>
        <v>CID001113</v>
      </c>
      <c r="G61" s="217" t="str">
        <f ca="1">IF(C61=$X$4,"Enter smelter details",IF(ISERROR($V61),"",OFFSET('Smelter Look-up'!$F$4,$V61-4,0)))</f>
        <v>RMI</v>
      </c>
      <c r="H61" s="218">
        <f ca="1">IF(ISERROR($V61),"",OFFSET('Smelter Look-up'!$G$4,$V61-4,0))</f>
        <v>0</v>
      </c>
      <c r="I61" s="219" t="str">
        <f ca="1">IF(ISERROR($V61),"",OFFSET('Smelter Look-up'!$H$4,$V61-4,0))</f>
        <v>Buffalo</v>
      </c>
      <c r="J61" s="219" t="str">
        <f ca="1">IF(ISERROR($V61),"",OFFSET('Smelter Look-up'!$I$4,$V61-4,0))</f>
        <v>New York</v>
      </c>
      <c r="K61" s="273"/>
      <c r="L61" s="273"/>
      <c r="M61" s="273"/>
      <c r="N61" s="273"/>
      <c r="O61" s="273"/>
      <c r="P61" s="220"/>
      <c r="Q61" s="274"/>
      <c r="R61" s="217" t="str">
        <f ca="1">IF(ISERROR($V61),"",OFFSET('Smelter Look-up'!$C$4,$V61-4,0)&amp;"")</f>
        <v>Materion</v>
      </c>
      <c r="S61" s="225" t="str">
        <f t="shared" ca="1" si="6"/>
        <v>US</v>
      </c>
      <c r="T61" s="225" t="str">
        <f ca="1">IF(B61="","",IF(ISERROR(MATCH($J61,SorP!$B$1:$B$6230,0)),"",INDIRECT("'SorP'!$A$"&amp;MATCH($J61,SorP!$B$1:$B$6230,0))))</f>
        <v>US-NY</v>
      </c>
      <c r="U61" s="241"/>
      <c r="V61" s="275">
        <f ca="1">IF(C61="",NA(),MATCH($B61&amp;$C61,'Smelter Look-up'!$J:$J,0))</f>
        <v>149</v>
      </c>
      <c r="W61" s="276"/>
      <c r="X61" s="276">
        <f t="shared" ca="1" si="7"/>
        <v>0</v>
      </c>
      <c r="Y61" s="276"/>
      <c r="Z61" s="276"/>
      <c r="AB61" s="278" t="str">
        <f t="shared" ca="1" si="8"/>
        <v>GoldMaterion</v>
      </c>
    </row>
    <row r="62" spans="1:28" s="277" customFormat="1" ht="112">
      <c r="A62" s="217" t="s">
        <v>667</v>
      </c>
      <c r="B62" s="217" t="str">
        <f ca="1">IF(LEN(A62)=0,"",INDEX('Smelter Look-up'!$A:$A,MATCH($A62,'Smelter Look-up'!$E:$E,0)))</f>
        <v>Gold</v>
      </c>
      <c r="C62" s="221" t="str">
        <f ca="1">IF(LEN(A62)=0,"",INDEX('Smelter Look-up'!$C:$C,MATCH($A62,'Smelter Look-up'!$E:$E,0)))</f>
        <v>Allgemeine Gold-und Silberscheideanstalt A.G.</v>
      </c>
      <c r="D62" s="283"/>
      <c r="E62" s="217" t="str">
        <f ca="1">IF(ISERROR($V62),"",OFFSET('Smelter Look-up'!$D$4,$V62-4,0)&amp;"")</f>
        <v>GERMANY</v>
      </c>
      <c r="F62" s="217" t="str">
        <f ca="1">IF(ISERROR($V62),"",OFFSET('Smelter Look-up'!$E$4,$V62-4,0))</f>
        <v>CID000035</v>
      </c>
      <c r="G62" s="217" t="str">
        <f ca="1">IF(C62=$X$4,"Enter smelter details",IF(ISERROR($V62),"",OFFSET('Smelter Look-up'!$F$4,$V62-4,0)))</f>
        <v>RMI</v>
      </c>
      <c r="H62" s="218">
        <f ca="1">IF(ISERROR($V62),"",OFFSET('Smelter Look-up'!$G$4,$V62-4,0))</f>
        <v>0</v>
      </c>
      <c r="I62" s="219" t="str">
        <f ca="1">IF(ISERROR($V62),"",OFFSET('Smelter Look-up'!$H$4,$V62-4,0))</f>
        <v>Pforzheim</v>
      </c>
      <c r="J62" s="219" t="str">
        <f ca="1">IF(ISERROR($V62),"",OFFSET('Smelter Look-up'!$I$4,$V62-4,0))</f>
        <v>Baden-Württemberg</v>
      </c>
      <c r="K62" s="273"/>
      <c r="L62" s="273"/>
      <c r="M62" s="273"/>
      <c r="N62" s="273"/>
      <c r="O62" s="273"/>
      <c r="P62" s="220"/>
      <c r="Q62" s="274"/>
      <c r="R62" s="217" t="str">
        <f ca="1">IF(ISERROR($V62),"",OFFSET('Smelter Look-up'!$C$4,$V62-4,0)&amp;"")</f>
        <v>Allgemeine Gold-und Silberscheideanstalt A.G.</v>
      </c>
      <c r="S62" s="225" t="str">
        <f t="shared" ca="1" si="6"/>
        <v>DE</v>
      </c>
      <c r="T62" s="225" t="str">
        <f ca="1">IF(B62="","",IF(ISERROR(MATCH($J62,SorP!$B$1:$B$6230,0)),"",INDIRECT("'SorP'!$A$"&amp;MATCH($J62,SorP!$B$1:$B$6230,0))))</f>
        <v>DE-BW</v>
      </c>
      <c r="U62" s="241"/>
      <c r="V62" s="275">
        <f ca="1">IF(C62="",NA(),MATCH($B62&amp;$C62,'Smelter Look-up'!$J:$J,0))</f>
        <v>14</v>
      </c>
      <c r="W62" s="276"/>
      <c r="X62" s="276">
        <f t="shared" ca="1" si="7"/>
        <v>0</v>
      </c>
      <c r="Y62" s="276"/>
      <c r="Z62" s="276"/>
      <c r="AB62" s="278" t="str">
        <f t="shared" ca="1" si="8"/>
        <v>GoldAllgemeine Gold-und Silberscheideanstalt A.G.</v>
      </c>
    </row>
    <row r="63" spans="1:28" s="277" customFormat="1" ht="112">
      <c r="A63" s="217" t="s">
        <v>667</v>
      </c>
      <c r="B63" s="217" t="str">
        <f ca="1">IF(LEN(A63)=0,"",INDEX('Smelter Look-up'!$A:$A,MATCH($A63,'Smelter Look-up'!$E:$E,0)))</f>
        <v>Gold</v>
      </c>
      <c r="C63" s="221" t="str">
        <f ca="1">IF(LEN(A63)=0,"",INDEX('Smelter Look-up'!$C:$C,MATCH($A63,'Smelter Look-up'!$E:$E,0)))</f>
        <v>Allgemeine Gold-und Silberscheideanstalt A.G.</v>
      </c>
      <c r="D63" s="283"/>
      <c r="E63" s="217" t="str">
        <f ca="1">IF(ISERROR($V63),"",OFFSET('Smelter Look-up'!$D$4,$V63-4,0)&amp;"")</f>
        <v>GERMANY</v>
      </c>
      <c r="F63" s="217" t="str">
        <f ca="1">IF(ISERROR($V63),"",OFFSET('Smelter Look-up'!$E$4,$V63-4,0))</f>
        <v>CID000035</v>
      </c>
      <c r="G63" s="217" t="str">
        <f ca="1">IF(C63=$X$4,"Enter smelter details",IF(ISERROR($V63),"",OFFSET('Smelter Look-up'!$F$4,$V63-4,0)))</f>
        <v>RMI</v>
      </c>
      <c r="H63" s="218">
        <f ca="1">IF(ISERROR($V63),"",OFFSET('Smelter Look-up'!$G$4,$V63-4,0))</f>
        <v>0</v>
      </c>
      <c r="I63" s="219" t="str">
        <f ca="1">IF(ISERROR($V63),"",OFFSET('Smelter Look-up'!$H$4,$V63-4,0))</f>
        <v>Pforzheim</v>
      </c>
      <c r="J63" s="219" t="str">
        <f ca="1">IF(ISERROR($V63),"",OFFSET('Smelter Look-up'!$I$4,$V63-4,0))</f>
        <v>Baden-Württemberg</v>
      </c>
      <c r="K63" s="273"/>
      <c r="L63" s="273"/>
      <c r="M63" s="273"/>
      <c r="N63" s="273"/>
      <c r="O63" s="273"/>
      <c r="P63" s="220"/>
      <c r="Q63" s="274"/>
      <c r="R63" s="217" t="str">
        <f ca="1">IF(ISERROR($V63),"",OFFSET('Smelter Look-up'!$C$4,$V63-4,0)&amp;"")</f>
        <v>Allgemeine Gold-und Silberscheideanstalt A.G.</v>
      </c>
      <c r="S63" s="225" t="str">
        <f t="shared" ca="1" si="6"/>
        <v>DE</v>
      </c>
      <c r="T63" s="225" t="str">
        <f ca="1">IF(B63="","",IF(ISERROR(MATCH($J63,SorP!$B$1:$B$6230,0)),"",INDIRECT("'SorP'!$A$"&amp;MATCH($J63,SorP!$B$1:$B$6230,0))))</f>
        <v>DE-BW</v>
      </c>
      <c r="U63" s="241"/>
      <c r="V63" s="275">
        <f ca="1">IF(C63="",NA(),MATCH($B63&amp;$C63,'Smelter Look-up'!$J:$J,0))</f>
        <v>14</v>
      </c>
      <c r="W63" s="276"/>
      <c r="X63" s="276">
        <f t="shared" ca="1" si="7"/>
        <v>0</v>
      </c>
      <c r="Y63" s="276"/>
      <c r="Z63" s="276"/>
      <c r="AB63" s="278" t="str">
        <f t="shared" ca="1" si="8"/>
        <v>GoldAllgemeine Gold-und Silberscheideanstalt A.G.</v>
      </c>
    </row>
    <row r="64" spans="1:28" s="277" customFormat="1" ht="98">
      <c r="A64" s="217" t="s">
        <v>669</v>
      </c>
      <c r="B64" s="217" t="str">
        <f ca="1">IF(LEN(A64)=0,"",INDEX('Smelter Look-up'!$A:$A,MATCH($A64,'Smelter Look-up'!$E:$E,0)))</f>
        <v>Gold</v>
      </c>
      <c r="C64" s="221" t="str">
        <f ca="1">IF(LEN(A64)=0,"",INDEX('Smelter Look-up'!$C:$C,MATCH($A64,'Smelter Look-up'!$E:$E,0)))</f>
        <v>AngloGold Ashanti Corrego do Sitio Mineracao</v>
      </c>
      <c r="D64" s="283"/>
      <c r="E64" s="217" t="str">
        <f ca="1">IF(ISERROR($V64),"",OFFSET('Smelter Look-up'!$D$4,$V64-4,0)&amp;"")</f>
        <v>BRAZIL</v>
      </c>
      <c r="F64" s="217" t="str">
        <f ca="1">IF(ISERROR($V64),"",OFFSET('Smelter Look-up'!$E$4,$V64-4,0))</f>
        <v>CID000058</v>
      </c>
      <c r="G64" s="217" t="str">
        <f ca="1">IF(C64=$X$4,"Enter smelter details",IF(ISERROR($V64),"",OFFSET('Smelter Look-up'!$F$4,$V64-4,0)))</f>
        <v>RMI</v>
      </c>
      <c r="H64" s="218">
        <f ca="1">IF(ISERROR($V64),"",OFFSET('Smelter Look-up'!$G$4,$V64-4,0))</f>
        <v>0</v>
      </c>
      <c r="I64" s="219" t="str">
        <f ca="1">IF(ISERROR($V64),"",OFFSET('Smelter Look-up'!$H$4,$V64-4,0))</f>
        <v>Nova Lima</v>
      </c>
      <c r="J64" s="219" t="str">
        <f ca="1">IF(ISERROR($V64),"",OFFSET('Smelter Look-up'!$I$4,$V64-4,0))</f>
        <v>Minas Gerais</v>
      </c>
      <c r="K64" s="273"/>
      <c r="L64" s="273"/>
      <c r="M64" s="273"/>
      <c r="N64" s="273"/>
      <c r="O64" s="273"/>
      <c r="P64" s="220"/>
      <c r="Q64" s="274"/>
      <c r="R64" s="217" t="str">
        <f ca="1">IF(ISERROR($V64),"",OFFSET('Smelter Look-up'!$C$4,$V64-4,0)&amp;"")</f>
        <v>AngloGold Ashanti Corrego do Sitio Mineracao</v>
      </c>
      <c r="S64" s="225" t="str">
        <f t="shared" ca="1" si="6"/>
        <v>BR</v>
      </c>
      <c r="T64" s="225" t="str">
        <f ca="1">IF(B64="","",IF(ISERROR(MATCH($J64,SorP!$B$1:$B$6230,0)),"",INDIRECT("'SorP'!$A$"&amp;MATCH($J64,SorP!$B$1:$B$6230,0))))</f>
        <v>BR-MG</v>
      </c>
      <c r="U64" s="241"/>
      <c r="V64" s="275">
        <f ca="1">IF(C64="",NA(),MATCH($B64&amp;$C64,'Smelter Look-up'!$J:$J,0))</f>
        <v>18</v>
      </c>
      <c r="W64" s="276"/>
      <c r="X64" s="276">
        <f t="shared" ca="1" si="7"/>
        <v>0</v>
      </c>
      <c r="Y64" s="276"/>
      <c r="Z64" s="276"/>
      <c r="AB64" s="278" t="str">
        <f t="shared" ca="1" si="8"/>
        <v>GoldAngloGold Ashanti Corrego do Sitio Mineracao</v>
      </c>
    </row>
    <row r="65" spans="1:28" s="277" customFormat="1" ht="84">
      <c r="A65" s="217" t="s">
        <v>700</v>
      </c>
      <c r="B65" s="217" t="str">
        <f ca="1">IF(LEN(A65)=0,"",INDEX('Smelter Look-up'!$A:$A,MATCH($A65,'Smelter Look-up'!$E:$E,0)))</f>
        <v>Gold</v>
      </c>
      <c r="C65" s="221" t="str">
        <f ca="1">IF(LEN(A65)=0,"",INDEX('Smelter Look-up'!$C:$C,MATCH($A65,'Smelter Look-up'!$E:$E,0)))</f>
        <v>Ishifuku Metal Industry Co., Ltd.</v>
      </c>
      <c r="D65" s="283"/>
      <c r="E65" s="217" t="str">
        <f ca="1">IF(ISERROR($V65),"",OFFSET('Smelter Look-up'!$D$4,$V65-4,0)&amp;"")</f>
        <v>JAPAN</v>
      </c>
      <c r="F65" s="217" t="str">
        <f ca="1">IF(ISERROR($V65),"",OFFSET('Smelter Look-up'!$E$4,$V65-4,0))</f>
        <v>CID000807</v>
      </c>
      <c r="G65" s="217" t="str">
        <f ca="1">IF(C65=$X$4,"Enter smelter details",IF(ISERROR($V65),"",OFFSET('Smelter Look-up'!$F$4,$V65-4,0)))</f>
        <v>RMI</v>
      </c>
      <c r="H65" s="218">
        <f ca="1">IF(ISERROR($V65),"",OFFSET('Smelter Look-up'!$G$4,$V65-4,0))</f>
        <v>0</v>
      </c>
      <c r="I65" s="219" t="str">
        <f ca="1">IF(ISERROR($V65),"",OFFSET('Smelter Look-up'!$H$4,$V65-4,0))</f>
        <v>Soka</v>
      </c>
      <c r="J65" s="219" t="str">
        <f ca="1">IF(ISERROR($V65),"",OFFSET('Smelter Look-up'!$I$4,$V65-4,0))</f>
        <v>Saitama</v>
      </c>
      <c r="K65" s="273"/>
      <c r="L65" s="273"/>
      <c r="M65" s="273"/>
      <c r="N65" s="273"/>
      <c r="O65" s="273"/>
      <c r="P65" s="220"/>
      <c r="Q65" s="274"/>
      <c r="R65" s="217" t="str">
        <f ca="1">IF(ISERROR($V65),"",OFFSET('Smelter Look-up'!$C$4,$V65-4,0)&amp;"")</f>
        <v>Ishifuku Metal Industry Co., Ltd.</v>
      </c>
      <c r="S65" s="225" t="str">
        <f t="shared" ca="1" si="6"/>
        <v>JP</v>
      </c>
      <c r="T65" s="225" t="str">
        <f ca="1">IF(B65="","",IF(ISERROR(MATCH($J65,SorP!$B$1:$B$6230,0)),"",INDIRECT("'SorP'!$A$"&amp;MATCH($J65,SorP!$B$1:$B$6230,0))))</f>
        <v>JP-11</v>
      </c>
      <c r="U65" s="241"/>
      <c r="V65" s="275">
        <f ca="1">IF(C65="",NA(),MATCH($B65&amp;$C65,'Smelter Look-up'!$J:$J,0))</f>
        <v>107</v>
      </c>
      <c r="W65" s="276"/>
      <c r="X65" s="276">
        <f t="shared" ca="1" si="7"/>
        <v>0</v>
      </c>
      <c r="Y65" s="276"/>
      <c r="Z65" s="276"/>
      <c r="AB65" s="278" t="str">
        <f t="shared" ca="1" si="8"/>
        <v>GoldIshifuku Metal Industry Co., Ltd.</v>
      </c>
    </row>
    <row r="66" spans="1:28" s="277" customFormat="1" ht="70">
      <c r="A66" s="217" t="s">
        <v>712</v>
      </c>
      <c r="B66" s="217" t="str">
        <f ca="1">IF(LEN(A66)=0,"",INDEX('Smelter Look-up'!$A:$A,MATCH($A66,'Smelter Look-up'!$E:$E,0)))</f>
        <v>Gold</v>
      </c>
      <c r="C66" s="221" t="str">
        <f ca="1">IF(LEN(A66)=0,"",INDEX('Smelter Look-up'!$C:$C,MATCH($A66,'Smelter Look-up'!$E:$E,0)))</f>
        <v>Kojima Chemicals Co., Ltd.</v>
      </c>
      <c r="D66" s="283"/>
      <c r="E66" s="217" t="str">
        <f ca="1">IF(ISERROR($V66),"",OFFSET('Smelter Look-up'!$D$4,$V66-4,0)&amp;"")</f>
        <v>JAPAN</v>
      </c>
      <c r="F66" s="217" t="str">
        <f ca="1">IF(ISERROR($V66),"",OFFSET('Smelter Look-up'!$E$4,$V66-4,0))</f>
        <v>CID000981</v>
      </c>
      <c r="G66" s="217" t="str">
        <f ca="1">IF(C66=$X$4,"Enter smelter details",IF(ISERROR($V66),"",OFFSET('Smelter Look-up'!$F$4,$V66-4,0)))</f>
        <v>RMI</v>
      </c>
      <c r="H66" s="218">
        <f ca="1">IF(ISERROR($V66),"",OFFSET('Smelter Look-up'!$G$4,$V66-4,0))</f>
        <v>0</v>
      </c>
      <c r="I66" s="219" t="str">
        <f ca="1">IF(ISERROR($V66),"",OFFSET('Smelter Look-up'!$H$4,$V66-4,0))</f>
        <v>Sayama</v>
      </c>
      <c r="J66" s="219" t="str">
        <f ca="1">IF(ISERROR($V66),"",OFFSET('Smelter Look-up'!$I$4,$V66-4,0))</f>
        <v>Saitama</v>
      </c>
      <c r="K66" s="273"/>
      <c r="L66" s="273"/>
      <c r="M66" s="273"/>
      <c r="N66" s="273"/>
      <c r="O66" s="273"/>
      <c r="P66" s="220"/>
      <c r="Q66" s="274"/>
      <c r="R66" s="217" t="str">
        <f ca="1">IF(ISERROR($V66),"",OFFSET('Smelter Look-up'!$C$4,$V66-4,0)&amp;"")</f>
        <v>Kojima Chemicals Co., Ltd.</v>
      </c>
      <c r="S66" s="225" t="str">
        <f t="shared" ca="1" si="6"/>
        <v>JP</v>
      </c>
      <c r="T66" s="225" t="str">
        <f ca="1">IF(B66="","",IF(ISERROR(MATCH($J66,SorP!$B$1:$B$6230,0)),"",INDIRECT("'SorP'!$A$"&amp;MATCH($J66,SorP!$B$1:$B$6230,0))))</f>
        <v>JP-11</v>
      </c>
      <c r="U66" s="241"/>
      <c r="V66" s="275">
        <f ca="1">IF(C66="",NA(),MATCH($B66&amp;$C66,'Smelter Look-up'!$J:$J,0))</f>
        <v>128</v>
      </c>
      <c r="W66" s="276"/>
      <c r="X66" s="276">
        <f t="shared" ca="1" si="7"/>
        <v>0</v>
      </c>
      <c r="Y66" s="276"/>
      <c r="Z66" s="276"/>
      <c r="AB66" s="278" t="str">
        <f t="shared" ca="1" si="8"/>
        <v>GoldKojima Chemicals Co., Ltd.</v>
      </c>
    </row>
    <row r="67" spans="1:28" s="277" customFormat="1" ht="56">
      <c r="A67" s="217" t="s">
        <v>716</v>
      </c>
      <c r="B67" s="217" t="str">
        <f ca="1">IF(LEN(A67)=0,"",INDEX('Smelter Look-up'!$A:$A,MATCH($A67,'Smelter Look-up'!$E:$E,0)))</f>
        <v>Gold</v>
      </c>
      <c r="C67" s="221" t="str">
        <f ca="1">IF(LEN(A67)=0,"",INDEX('Smelter Look-up'!$C:$C,MATCH($A67,'Smelter Look-up'!$E:$E,0)))</f>
        <v>LS-NIKKO Copper Inc.</v>
      </c>
      <c r="D67" s="283"/>
      <c r="E67" s="217" t="str">
        <f ca="1">IF(ISERROR($V67),"",OFFSET('Smelter Look-up'!$D$4,$V67-4,0)&amp;"")</f>
        <v>KOREA, REPUBLIC OF</v>
      </c>
      <c r="F67" s="217" t="str">
        <f ca="1">IF(ISERROR($V67),"",OFFSET('Smelter Look-up'!$E$4,$V67-4,0))</f>
        <v>CID001078</v>
      </c>
      <c r="G67" s="217" t="str">
        <f ca="1">IF(C67=$X$4,"Enter smelter details",IF(ISERROR($V67),"",OFFSET('Smelter Look-up'!$F$4,$V67-4,0)))</f>
        <v>RMI</v>
      </c>
      <c r="H67" s="218">
        <f ca="1">IF(ISERROR($V67),"",OFFSET('Smelter Look-up'!$G$4,$V67-4,0))</f>
        <v>0</v>
      </c>
      <c r="I67" s="219" t="str">
        <f ca="1">IF(ISERROR($V67),"",OFFSET('Smelter Look-up'!$H$4,$V67-4,0))</f>
        <v>Onsan-eup</v>
      </c>
      <c r="J67" s="219" t="str">
        <f ca="1">IF(ISERROR($V67),"",OFFSET('Smelter Look-up'!$I$4,$V67-4,0))</f>
        <v>Ulsan-gwangyeoksi</v>
      </c>
      <c r="K67" s="273"/>
      <c r="L67" s="273"/>
      <c r="M67" s="273"/>
      <c r="N67" s="273"/>
      <c r="O67" s="273"/>
      <c r="P67" s="220"/>
      <c r="Q67" s="274"/>
      <c r="R67" s="217" t="str">
        <f ca="1">IF(ISERROR($V67),"",OFFSET('Smelter Look-up'!$C$4,$V67-4,0)&amp;"")</f>
        <v>LS-NIKKO Copper Inc.</v>
      </c>
      <c r="S67" s="225" t="str">
        <f t="shared" ca="1" si="6"/>
        <v>KR</v>
      </c>
      <c r="T67" s="225" t="str">
        <f ca="1">IF(B67="","",IF(ISERROR(MATCH($J67,SorP!$B$1:$B$6230,0)),"",INDIRECT("'SorP'!$A$"&amp;MATCH($J67,SorP!$B$1:$B$6230,0))))</f>
        <v>KR-31</v>
      </c>
      <c r="U67" s="241"/>
      <c r="V67" s="275">
        <f ca="1">IF(C67="",NA(),MATCH($B67&amp;$C67,'Smelter Look-up'!$J:$J,0))</f>
        <v>143</v>
      </c>
      <c r="W67" s="276"/>
      <c r="X67" s="276">
        <f t="shared" ca="1" si="7"/>
        <v>0</v>
      </c>
      <c r="Y67" s="276"/>
      <c r="Z67" s="276"/>
      <c r="AB67" s="278" t="str">
        <f t="shared" ca="1" si="8"/>
        <v>GoldLS-NIKKO Copper Inc.</v>
      </c>
    </row>
    <row r="68" spans="1:28" s="277" customFormat="1" ht="126">
      <c r="A68" s="217" t="s">
        <v>750</v>
      </c>
      <c r="B68" s="217" t="str">
        <f ca="1">IF(LEN(A68)=0,"",INDEX('Smelter Look-up'!$A:$A,MATCH($A68,'Smelter Look-up'!$E:$E,0)))</f>
        <v>Gold</v>
      </c>
      <c r="C68" s="221" t="str">
        <f ca="1">IF(LEN(A68)=0,"",INDEX('Smelter Look-up'!$C:$C,MATCH($A68,'Smelter Look-up'!$E:$E,0)))</f>
        <v>The Refinery of Shandong Gold Mining Co., Ltd.</v>
      </c>
      <c r="D68" s="283"/>
      <c r="E68" s="217" t="str">
        <f ca="1">IF(ISERROR($V68),"",OFFSET('Smelter Look-up'!$D$4,$V68-4,0)&amp;"")</f>
        <v>CHINA</v>
      </c>
      <c r="F68" s="217" t="str">
        <f ca="1">IF(ISERROR($V68),"",OFFSET('Smelter Look-up'!$E$4,$V68-4,0))</f>
        <v>CID001916</v>
      </c>
      <c r="G68" s="217" t="str">
        <f ca="1">IF(C68=$X$4,"Enter smelter details",IF(ISERROR($V68),"",OFFSET('Smelter Look-up'!$F$4,$V68-4,0)))</f>
        <v>RMI</v>
      </c>
      <c r="H68" s="218">
        <f ca="1">IF(ISERROR($V68),"",OFFSET('Smelter Look-up'!$G$4,$V68-4,0))</f>
        <v>0</v>
      </c>
      <c r="I68" s="219" t="str">
        <f ca="1">IF(ISERROR($V68),"",OFFSET('Smelter Look-up'!$H$4,$V68-4,0))</f>
        <v>Laizhou</v>
      </c>
      <c r="J68" s="219" t="str">
        <f ca="1">IF(ISERROR($V68),"",OFFSET('Smelter Look-up'!$I$4,$V68-4,0))</f>
        <v>Shandong Sheng</v>
      </c>
      <c r="K68" s="273"/>
      <c r="L68" s="273"/>
      <c r="M68" s="273"/>
      <c r="N68" s="273"/>
      <c r="O68" s="273"/>
      <c r="P68" s="220"/>
      <c r="Q68" s="274"/>
      <c r="R68" s="217" t="str">
        <f ca="1">IF(ISERROR($V68),"",OFFSET('Smelter Look-up'!$C$4,$V68-4,0)&amp;"")</f>
        <v>The Refinery of Shandong Gold Mining Co., Ltd.</v>
      </c>
      <c r="S68" s="225" t="str">
        <f t="shared" ca="1" si="6"/>
        <v>CN</v>
      </c>
      <c r="T68" s="225" t="str">
        <f ca="1">IF(B68="","",IF(ISERROR(MATCH($J68,SorP!$B$1:$B$6230,0)),"",INDIRECT("'SorP'!$A$"&amp;MATCH($J68,SorP!$B$1:$B$6230,0))))</f>
        <v>CN-SD</v>
      </c>
      <c r="U68" s="241"/>
      <c r="V68" s="275">
        <f ca="1">IF(C68="",NA(),MATCH($B68&amp;$C68,'Smelter Look-up'!$J:$J,0))</f>
        <v>256</v>
      </c>
      <c r="W68" s="276"/>
      <c r="X68" s="276">
        <f t="shared" ca="1" si="7"/>
        <v>0</v>
      </c>
      <c r="Y68" s="276"/>
      <c r="Z68" s="276"/>
      <c r="AB68" s="278" t="str">
        <f t="shared" ca="1" si="8"/>
        <v>GoldThe Refinery of Shandong Gold Mining Co., Ltd.</v>
      </c>
    </row>
    <row r="69" spans="1:28" s="277" customFormat="1" ht="84">
      <c r="A69" s="217" t="s">
        <v>756</v>
      </c>
      <c r="B69" s="217" t="str">
        <f ca="1">IF(LEN(A69)=0,"",INDEX('Smelter Look-up'!$A:$A,MATCH($A69,'Smelter Look-up'!$E:$E,0)))</f>
        <v>Gold</v>
      </c>
      <c r="C69" s="221" t="str">
        <f ca="1">IF(LEN(A69)=0,"",INDEX('Smelter Look-up'!$C:$C,MATCH($A69,'Smelter Look-up'!$E:$E,0)))</f>
        <v>United Precious Metal Refining, Inc.</v>
      </c>
      <c r="D69" s="283"/>
      <c r="E69" s="217" t="str">
        <f ca="1">IF(ISERROR($V69),"",OFFSET('Smelter Look-up'!$D$4,$V69-4,0)&amp;"")</f>
        <v>UNITED STATES OF AMERICA</v>
      </c>
      <c r="F69" s="217" t="str">
        <f ca="1">IF(ISERROR($V69),"",OFFSET('Smelter Look-up'!$E$4,$V69-4,0))</f>
        <v>CID001993</v>
      </c>
      <c r="G69" s="217" t="str">
        <f ca="1">IF(C69=$X$4,"Enter smelter details",IF(ISERROR($V69),"",OFFSET('Smelter Look-up'!$F$4,$V69-4,0)))</f>
        <v>RMI</v>
      </c>
      <c r="H69" s="218">
        <f ca="1">IF(ISERROR($V69),"",OFFSET('Smelter Look-up'!$G$4,$V69-4,0))</f>
        <v>0</v>
      </c>
      <c r="I69" s="219" t="str">
        <f ca="1">IF(ISERROR($V69),"",OFFSET('Smelter Look-up'!$H$4,$V69-4,0))</f>
        <v>Alden</v>
      </c>
      <c r="J69" s="219" t="str">
        <f ca="1">IF(ISERROR($V69),"",OFFSET('Smelter Look-up'!$I$4,$V69-4,0))</f>
        <v>New York</v>
      </c>
      <c r="K69" s="273"/>
      <c r="L69" s="273"/>
      <c r="M69" s="273"/>
      <c r="N69" s="273"/>
      <c r="O69" s="273"/>
      <c r="P69" s="220"/>
      <c r="Q69" s="274"/>
      <c r="R69" s="217" t="str">
        <f ca="1">IF(ISERROR($V69),"",OFFSET('Smelter Look-up'!$C$4,$V69-4,0)&amp;"")</f>
        <v>United Precious Metal Refining, Inc.</v>
      </c>
      <c r="S69" s="225" t="str">
        <f t="shared" ref="S69" ca="1" si="9">IF(B69="","",IF(ISERROR(MATCH($E69,CL,0)),"Unknown",INDIRECT("'C'!$A$"&amp;MATCH($E69,CL,0)+1)))</f>
        <v>US</v>
      </c>
      <c r="T69" s="225" t="str">
        <f ca="1">IF(B69="","",IF(ISERROR(MATCH($J69,SorP!$B$1:$B$6230,0)),"",INDIRECT("'SorP'!$A$"&amp;MATCH($J69,SorP!$B$1:$B$6230,0))))</f>
        <v>US-NY</v>
      </c>
      <c r="U69" s="241"/>
      <c r="V69" s="275">
        <f ca="1">IF(C69="",NA(),MATCH($B69&amp;$C69,'Smelter Look-up'!$J:$J,0))</f>
        <v>268</v>
      </c>
      <c r="W69" s="276"/>
      <c r="X69" s="276">
        <f t="shared" ref="X69" ca="1" si="10">IF(AND(C69="Smelter not listed",OR(LEN(D69)=0,LEN(E69)=0)),1,0)</f>
        <v>0</v>
      </c>
      <c r="Y69" s="276"/>
      <c r="Z69" s="276"/>
      <c r="AB69" s="278" t="str">
        <f t="shared" ref="AB69" ca="1" si="11">B69&amp;C69</f>
        <v>GoldUnited Precious Metal Refining, Inc.</v>
      </c>
    </row>
    <row r="70" spans="1:28" s="277" customFormat="1" ht="112">
      <c r="A70" s="352" t="s">
        <v>15507</v>
      </c>
      <c r="B70" s="217" t="str">
        <f ca="1">IF(LEN(A70)=0,"",INDEX('Smelter Look-up'!$A:$A,MATCH($A70,'Smelter Look-up'!$E:$E,0)))</f>
        <v>Gold</v>
      </c>
      <c r="C70" s="221" t="str">
        <f ca="1">IF(LEN(A70)=0,"",INDEX('Smelter Look-up'!$C:$C,MATCH($A70,'Smelter Look-up'!$E:$E,0)))</f>
        <v>Western Australian Mint (T/a The Perth Mint)</v>
      </c>
      <c r="D70" s="283"/>
      <c r="E70" s="217" t="str">
        <f ca="1">IF(ISERROR($V70),"",OFFSET('Smelter Look-up'!$D$4,$V70-4,0)&amp;"")</f>
        <v>AUSTRALIA</v>
      </c>
      <c r="F70" s="217" t="str">
        <f ca="1">IF(ISERROR($V70),"",OFFSET('Smelter Look-up'!$E$4,$V70-4,0))</f>
        <v>CID002030</v>
      </c>
      <c r="G70" s="217" t="str">
        <f ca="1">IF(C70=$X$4,"Enter smelter details",IF(ISERROR($V70),"",OFFSET('Smelter Look-up'!$F$4,$V70-4,0)))</f>
        <v>RMI</v>
      </c>
      <c r="H70" s="218">
        <f ca="1">IF(ISERROR($V70),"",OFFSET('Smelter Look-up'!$G$4,$V70-4,0))</f>
        <v>0</v>
      </c>
      <c r="I70" s="219" t="str">
        <f ca="1">IF(ISERROR($V70),"",OFFSET('Smelter Look-up'!$H$4,$V70-4,0))</f>
        <v>Newburn</v>
      </c>
      <c r="J70" s="219" t="str">
        <f ca="1">IF(ISERROR($V70),"",OFFSET('Smelter Look-up'!$I$4,$V70-4,0))</f>
        <v>Western Australia</v>
      </c>
      <c r="K70" s="273"/>
      <c r="L70" s="273"/>
      <c r="M70" s="273"/>
      <c r="N70" s="273"/>
      <c r="O70" s="273"/>
      <c r="P70" s="220"/>
      <c r="Q70" s="274"/>
      <c r="R70" s="217" t="str">
        <f ca="1">IF(ISERROR($V70),"",OFFSET('Smelter Look-up'!$C$4,$V70-4,0)&amp;"")</f>
        <v>Western Australian Mint (T/a The Perth Mint)</v>
      </c>
      <c r="S70" s="225" t="str">
        <f t="shared" ref="S70:S101" ca="1" si="12">IF(B70="","",IF(ISERROR(MATCH($E70,CL,0)),"Unknown",INDIRECT("'C'!$A$"&amp;MATCH($E70,CL,0)+1)))</f>
        <v>AU</v>
      </c>
      <c r="T70" s="225" t="str">
        <f ca="1">IF(B70="","",IF(ISERROR(MATCH($J70,SorP!$B$1:$B$6230,0)),"",INDIRECT("'SorP'!$A$"&amp;MATCH($J70,SorP!$B$1:$B$6230,0))))</f>
        <v>AU-WA</v>
      </c>
      <c r="U70" s="241"/>
      <c r="V70" s="275">
        <f ca="1">IF(C70="",NA(),MATCH($B70&amp;$C70,'Smelter Look-up'!$J:$J,0))</f>
        <v>270</v>
      </c>
      <c r="W70" s="276"/>
      <c r="X70" s="276">
        <f t="shared" ref="X70:X101" ca="1" si="13">IF(AND(C70="Smelter not listed",OR(LEN(D70)=0,LEN(E70)=0)),1,0)</f>
        <v>0</v>
      </c>
      <c r="Y70" s="276"/>
      <c r="Z70" s="276"/>
      <c r="AB70" s="278" t="str">
        <f t="shared" ref="AB70:AB101" ca="1" si="14">B70&amp;C70</f>
        <v>GoldWestern Australian Mint (T/a The Perth Mint)</v>
      </c>
    </row>
    <row r="71" spans="1:28" s="277" customFormat="1" ht="28">
      <c r="A71" s="217" t="s">
        <v>783</v>
      </c>
      <c r="B71" s="217" t="str">
        <f ca="1">IF(LEN(A71)=0,"",INDEX('Smelter Look-up'!$A:$A,MATCH($A71,'Smelter Look-up'!$E:$E,0)))</f>
        <v>Tin</v>
      </c>
      <c r="C71" s="221" t="str">
        <f ca="1">IF(LEN(A71)=0,"",INDEX('Smelter Look-up'!$C:$C,MATCH($A71,'Smelter Look-up'!$E:$E,0)))</f>
        <v>Alpha</v>
      </c>
      <c r="D71" s="283"/>
      <c r="E71" s="217" t="str">
        <f ca="1">IF(ISERROR($V71),"",OFFSET('Smelter Look-up'!$D$4,$V71-4,0)&amp;"")</f>
        <v>UNITED STATES OF AMERICA</v>
      </c>
      <c r="F71" s="217" t="s">
        <v>783</v>
      </c>
      <c r="G71" s="217" t="str">
        <f ca="1">IF(C71=$X$4,"Enter smelter details",IF(ISERROR($V71),"",OFFSET('Smelter Look-up'!$F$4,$V71-4,0)))</f>
        <v>RMI</v>
      </c>
      <c r="H71" s="218">
        <f ca="1">IF(ISERROR($V71),"",OFFSET('Smelter Look-up'!$G$4,$V71-4,0))</f>
        <v>0</v>
      </c>
      <c r="I71" s="219" t="str">
        <f ca="1">IF(ISERROR($V71),"",OFFSET('Smelter Look-up'!$H$4,$V71-4,0))</f>
        <v>Altoona</v>
      </c>
      <c r="J71" s="219" t="str">
        <f ca="1">IF(ISERROR($V71),"",OFFSET('Smelter Look-up'!$I$4,$V71-4,0))</f>
        <v>Pennsylvania</v>
      </c>
      <c r="K71" s="273"/>
      <c r="L71" s="273"/>
      <c r="M71" s="273"/>
      <c r="N71" s="273"/>
      <c r="O71" s="273"/>
      <c r="P71" s="220"/>
      <c r="Q71" s="274"/>
      <c r="R71" s="217" t="str">
        <f ca="1">IF(ISERROR($V71),"",OFFSET('Smelter Look-up'!$C$4,$V71-4,0)&amp;"")</f>
        <v>Alpha</v>
      </c>
      <c r="S71" s="225" t="str">
        <f t="shared" ca="1" si="12"/>
        <v>US</v>
      </c>
      <c r="T71" s="225" t="str">
        <f ca="1">IF(B71="","",IF(ISERROR(MATCH($J71,SorP!$B$1:$B$6230,0)),"",INDIRECT("'SorP'!$A$"&amp;MATCH($J71,SorP!$B$1:$B$6230,0))))</f>
        <v>US-PA</v>
      </c>
      <c r="U71" s="241"/>
      <c r="V71" s="275">
        <f ca="1">IF(C71="",NA(),MATCH($B71&amp;$C71,'Smelter Look-up'!$J:$J,0))</f>
        <v>356</v>
      </c>
      <c r="W71" s="276"/>
      <c r="X71" s="276">
        <f t="shared" ca="1" si="13"/>
        <v>0</v>
      </c>
      <c r="Y71" s="276"/>
      <c r="Z71" s="276"/>
      <c r="AB71" s="278" t="str">
        <f t="shared" ca="1" si="14"/>
        <v>TinAlpha</v>
      </c>
    </row>
    <row r="72" spans="1:28" s="277" customFormat="1" ht="56">
      <c r="A72" s="217" t="s">
        <v>801</v>
      </c>
      <c r="B72" s="217" t="str">
        <f ca="1">IF(LEN(A72)=0,"",INDEX('Smelter Look-up'!$A:$A,MATCH($A72,'Smelter Look-up'!$E:$E,0)))</f>
        <v>Tin</v>
      </c>
      <c r="C72" s="221" t="str">
        <f ca="1">IF(LEN(A72)=0,"",INDEX('Smelter Look-up'!$C:$C,MATCH($A72,'Smelter Look-up'!$E:$E,0)))</f>
        <v>PT Refined Bangka Tin</v>
      </c>
      <c r="D72" s="283"/>
      <c r="E72" s="217" t="str">
        <f ca="1">IF(ISERROR($V72),"",OFFSET('Smelter Look-up'!$D$4,$V72-4,0)&amp;"")</f>
        <v>INDONESIA</v>
      </c>
      <c r="F72" s="217" t="str">
        <f ca="1">IF(ISERROR($V72),"",OFFSET('Smelter Look-up'!$E$4,$V72-4,0))</f>
        <v>CID001460</v>
      </c>
      <c r="G72" s="217" t="str">
        <f ca="1">IF(C72=$X$4,"Enter smelter details",IF(ISERROR($V72),"",OFFSET('Smelter Look-up'!$F$4,$V72-4,0)))</f>
        <v>RMI</v>
      </c>
      <c r="H72" s="218">
        <f ca="1">IF(ISERROR($V72),"",OFFSET('Smelter Look-up'!$G$4,$V72-4,0))</f>
        <v>0</v>
      </c>
      <c r="I72" s="219" t="str">
        <f ca="1">IF(ISERROR($V72),"",OFFSET('Smelter Look-up'!$H$4,$V72-4,0))</f>
        <v>Sungailiat</v>
      </c>
      <c r="J72" s="219" t="str">
        <f ca="1">IF(ISERROR($V72),"",OFFSET('Smelter Look-up'!$I$4,$V72-4,0))</f>
        <v>Kepulauan Bangka Belitung</v>
      </c>
      <c r="K72" s="273"/>
      <c r="L72" s="273"/>
      <c r="M72" s="273"/>
      <c r="N72" s="273"/>
      <c r="O72" s="273"/>
      <c r="P72" s="220"/>
      <c r="Q72" s="274"/>
      <c r="R72" s="217" t="str">
        <f ca="1">IF(ISERROR($V72),"",OFFSET('Smelter Look-up'!$C$4,$V72-4,0)&amp;"")</f>
        <v>PT Refined Bangka Tin</v>
      </c>
      <c r="S72" s="225" t="str">
        <f t="shared" ca="1" si="12"/>
        <v>ID</v>
      </c>
      <c r="T72" s="225" t="str">
        <f ca="1">IF(B72="","",IF(ISERROR(MATCH($J72,SorP!$B$1:$B$6230,0)),"",INDIRECT("'SorP'!$A$"&amp;MATCH($J72,SorP!$B$1:$B$6230,0))))</f>
        <v>ID-BB</v>
      </c>
      <c r="U72" s="241"/>
      <c r="V72" s="275">
        <f ca="1">IF(C72="",NA(),MATCH($B72&amp;$C72,'Smelter Look-up'!$J:$J,0))</f>
        <v>443</v>
      </c>
      <c r="W72" s="276"/>
      <c r="X72" s="276">
        <f t="shared" ca="1" si="13"/>
        <v>0</v>
      </c>
      <c r="Y72" s="276"/>
      <c r="Z72" s="276"/>
      <c r="AB72" s="278" t="str">
        <f t="shared" ca="1" si="14"/>
        <v>TinPT Refined Bangka Tin</v>
      </c>
    </row>
    <row r="73" spans="1:28" s="277" customFormat="1" ht="42">
      <c r="A73" s="217" t="s">
        <v>786</v>
      </c>
      <c r="B73" s="217" t="str">
        <f ca="1">IF(LEN(A73)=0,"",INDEX('Smelter Look-up'!$A:$A,MATCH($A73,'Smelter Look-up'!$E:$E,0)))</f>
        <v>Tin</v>
      </c>
      <c r="C73" s="221" t="str">
        <f ca="1">IF(LEN(A73)=0,"",INDEX('Smelter Look-up'!$C:$C,MATCH($A73,'Smelter Look-up'!$E:$E,0)))</f>
        <v>Fenix Metals</v>
      </c>
      <c r="D73" s="283"/>
      <c r="E73" s="217" t="str">
        <f ca="1">IF(ISERROR($V73),"",OFFSET('Smelter Look-up'!$D$4,$V73-4,0)&amp;"")</f>
        <v>POLAND</v>
      </c>
      <c r="F73" s="217" t="str">
        <f ca="1">IF(ISERROR($V73),"",OFFSET('Smelter Look-up'!$E$4,$V73-4,0))</f>
        <v>CID000468</v>
      </c>
      <c r="G73" s="217" t="str">
        <f ca="1">IF(C73=$X$4,"Enter smelter details",IF(ISERROR($V73),"",OFFSET('Smelter Look-up'!$F$4,$V73-4,0)))</f>
        <v>RMI</v>
      </c>
      <c r="H73" s="218">
        <f ca="1">IF(ISERROR($V73),"",OFFSET('Smelter Look-up'!$G$4,$V73-4,0))</f>
        <v>0</v>
      </c>
      <c r="I73" s="219" t="str">
        <f ca="1">IF(ISERROR($V73),"",OFFSET('Smelter Look-up'!$H$4,$V73-4,0))</f>
        <v>Chmielów</v>
      </c>
      <c r="J73" s="219" t="str">
        <f ca="1">IF(ISERROR($V73),"",OFFSET('Smelter Look-up'!$I$4,$V73-4,0))</f>
        <v>Podkarpackie</v>
      </c>
      <c r="K73" s="273"/>
      <c r="L73" s="273"/>
      <c r="M73" s="273"/>
      <c r="N73" s="273"/>
      <c r="O73" s="273"/>
      <c r="P73" s="220"/>
      <c r="Q73" s="274"/>
      <c r="R73" s="217" t="str">
        <f ca="1">IF(ISERROR($V73),"",OFFSET('Smelter Look-up'!$C$4,$V73-4,0)&amp;"")</f>
        <v>Fenix Metals</v>
      </c>
      <c r="S73" s="225" t="str">
        <f t="shared" ca="1" si="12"/>
        <v>PL</v>
      </c>
      <c r="T73" s="225" t="str">
        <f ca="1">IF(B73="","",IF(ISERROR(MATCH($J73,SorP!$B$1:$B$6230,0)),"",INDIRECT("'SorP'!$A$"&amp;MATCH($J73,SorP!$B$1:$B$6230,0))))</f>
        <v>PL-18</v>
      </c>
      <c r="U73" s="241"/>
      <c r="V73" s="275">
        <f ca="1">IF(C73="",NA(),MATCH($B73&amp;$C73,'Smelter Look-up'!$J:$J,0))</f>
        <v>383</v>
      </c>
      <c r="W73" s="276"/>
      <c r="X73" s="276">
        <f t="shared" ca="1" si="13"/>
        <v>0</v>
      </c>
      <c r="Y73" s="276"/>
      <c r="Z73" s="276"/>
      <c r="AB73" s="278" t="str">
        <f t="shared" ca="1" si="14"/>
        <v>TinFenix Metals</v>
      </c>
    </row>
    <row r="74" spans="1:28" s="277" customFormat="1" ht="126">
      <c r="A74" s="217" t="s">
        <v>808</v>
      </c>
      <c r="B74" s="217" t="str">
        <f ca="1">IF(LEN(A74)=0,"",INDEX('Smelter Look-up'!$A:$A,MATCH($A74,'Smelter Look-up'!$E:$E,0)))</f>
        <v>Tin</v>
      </c>
      <c r="C74" s="221" t="str">
        <f ca="1">IF(LEN(A74)=0,"",INDEX('Smelter Look-up'!$C:$C,MATCH($A74,'Smelter Look-up'!$E:$E,0)))</f>
        <v>Yunnan Chengfeng Non-ferrous Metals Co., Ltd.</v>
      </c>
      <c r="D74" s="283"/>
      <c r="E74" s="217" t="str">
        <f ca="1">IF(ISERROR($V74),"",OFFSET('Smelter Look-up'!$D$4,$V74-4,0)&amp;"")</f>
        <v>CHINA</v>
      </c>
      <c r="F74" s="217" t="str">
        <f ca="1">IF(ISERROR($V74),"",OFFSET('Smelter Look-up'!$E$4,$V74-4,0))</f>
        <v>CID002158</v>
      </c>
      <c r="G74" s="217" t="str">
        <f ca="1">IF(C74=$X$4,"Enter smelter details",IF(ISERROR($V74),"",OFFSET('Smelter Look-up'!$F$4,$V74-4,0)))</f>
        <v>RMI</v>
      </c>
      <c r="H74" s="218">
        <f ca="1">IF(ISERROR($V74),"",OFFSET('Smelter Look-up'!$G$4,$V74-4,0))</f>
        <v>0</v>
      </c>
      <c r="I74" s="219" t="str">
        <f ca="1">IF(ISERROR($V74),"",OFFSET('Smelter Look-up'!$H$4,$V74-4,0))</f>
        <v>Gejiu</v>
      </c>
      <c r="J74" s="219" t="str">
        <f ca="1">IF(ISERROR($V74),"",OFFSET('Smelter Look-up'!$I$4,$V74-4,0))</f>
        <v>Yunnan Sheng</v>
      </c>
      <c r="K74" s="273"/>
      <c r="L74" s="273"/>
      <c r="M74" s="273"/>
      <c r="N74" s="273"/>
      <c r="O74" s="273"/>
      <c r="P74" s="220"/>
      <c r="Q74" s="274"/>
      <c r="R74" s="217" t="str">
        <f ca="1">IF(ISERROR($V74),"",OFFSET('Smelter Look-up'!$C$4,$V74-4,0)&amp;"")</f>
        <v>Yunnan Chengfeng Non-ferrous Metals Co., Ltd.</v>
      </c>
      <c r="S74" s="225" t="str">
        <f t="shared" ca="1" si="12"/>
        <v>CN</v>
      </c>
      <c r="T74" s="225" t="str">
        <f ca="1">IF(B74="","",IF(ISERROR(MATCH($J74,SorP!$B$1:$B$6230,0)),"",INDIRECT("'SorP'!$A$"&amp;MATCH($J74,SorP!$B$1:$B$6230,0))))</f>
        <v>CN-YN</v>
      </c>
      <c r="U74" s="241"/>
      <c r="V74" s="275">
        <f ca="1">IF(C74="",NA(),MATCH($B74&amp;$C74,'Smelter Look-up'!$J:$J,0))</f>
        <v>473</v>
      </c>
      <c r="W74" s="276"/>
      <c r="X74" s="276">
        <f t="shared" ca="1" si="13"/>
        <v>0</v>
      </c>
      <c r="Y74" s="276"/>
      <c r="Z74" s="276"/>
      <c r="AB74" s="278" t="str">
        <f t="shared" ca="1" si="14"/>
        <v>TinYunnan Chengfeng Non-ferrous Metals Co., Ltd.</v>
      </c>
    </row>
    <row r="75" spans="1:28" s="277" customFormat="1" ht="42">
      <c r="A75" s="217" t="s">
        <v>804</v>
      </c>
      <c r="B75" s="217" t="str">
        <f ca="1">IF(LEN(A75)=0,"",INDEX('Smelter Look-up'!$A:$A,MATCH($A75,'Smelter Look-up'!$E:$E,0)))</f>
        <v>Tin</v>
      </c>
      <c r="C75" s="221" t="str">
        <f ca="1">IF(LEN(A75)=0,"",INDEX('Smelter Look-up'!$C:$C,MATCH($A75,'Smelter Look-up'!$E:$E,0)))</f>
        <v>Rui Da Hung</v>
      </c>
      <c r="D75" s="283"/>
      <c r="E75" s="217" t="str">
        <f ca="1">IF(ISERROR($V75),"",OFFSET('Smelter Look-up'!$D$4,$V75-4,0)&amp;"")</f>
        <v>TAIWAN, PROVINCE OF CHINA</v>
      </c>
      <c r="F75" s="217" t="str">
        <f ca="1">IF(ISERROR($V75),"",OFFSET('Smelter Look-up'!$E$4,$V75-4,0))</f>
        <v>CID001539</v>
      </c>
      <c r="G75" s="217" t="str">
        <f ca="1">IF(C75=$X$4,"Enter smelter details",IF(ISERROR($V75),"",OFFSET('Smelter Look-up'!$F$4,$V75-4,0)))</f>
        <v>RMI</v>
      </c>
      <c r="H75" s="218">
        <f ca="1">IF(ISERROR($V75),"",OFFSET('Smelter Look-up'!$G$4,$V75-4,0))</f>
        <v>0</v>
      </c>
      <c r="I75" s="219" t="str">
        <f ca="1">IF(ISERROR($V75),"",OFFSET('Smelter Look-up'!$H$4,$V75-4,0))</f>
        <v>Longtan Shiang Taoyuan</v>
      </c>
      <c r="J75" s="219" t="str">
        <f ca="1">IF(ISERROR($V75),"",OFFSET('Smelter Look-up'!$I$4,$V75-4,0))</f>
        <v>Taoyuan</v>
      </c>
      <c r="K75" s="273"/>
      <c r="L75" s="273"/>
      <c r="M75" s="273"/>
      <c r="N75" s="273"/>
      <c r="O75" s="273"/>
      <c r="P75" s="220"/>
      <c r="Q75" s="274"/>
      <c r="R75" s="217" t="str">
        <f ca="1">IF(ISERROR($V75),"",OFFSET('Smelter Look-up'!$C$4,$V75-4,0)&amp;"")</f>
        <v>Rui Da Hung</v>
      </c>
      <c r="S75" s="225" t="str">
        <f t="shared" ca="1" si="12"/>
        <v>TW</v>
      </c>
      <c r="T75" s="225" t="str">
        <f ca="1">IF(B75="","",IF(ISERROR(MATCH($J75,SorP!$B$1:$B$6230,0)),"",INDIRECT("'SorP'!$A$"&amp;MATCH($J75,SorP!$B$1:$B$6230,0))))</f>
        <v>TW-TAO</v>
      </c>
      <c r="U75" s="241"/>
      <c r="V75" s="275">
        <f ca="1">IF(C75="",NA(),MATCH($B75&amp;$C75,'Smelter Look-up'!$J:$J,0))</f>
        <v>450</v>
      </c>
      <c r="W75" s="276"/>
      <c r="X75" s="276">
        <f t="shared" ca="1" si="13"/>
        <v>0</v>
      </c>
      <c r="Y75" s="276"/>
      <c r="Z75" s="276"/>
      <c r="AB75" s="278" t="str">
        <f t="shared" ca="1" si="14"/>
        <v>TinRui Da Hung</v>
      </c>
    </row>
    <row r="76" spans="1:28" s="277" customFormat="1" ht="56">
      <c r="A76" s="217" t="s">
        <v>1820</v>
      </c>
      <c r="B76" s="217" t="str">
        <f ca="1">IF(LEN(A76)=0,"",INDEX('Smelter Look-up'!$A:$A,MATCH($A76,'Smelter Look-up'!$E:$E,0)))</f>
        <v>Tin</v>
      </c>
      <c r="C76" s="221" t="str">
        <f ca="1">IF(LEN(A76)=0,"",INDEX('Smelter Look-up'!$C:$C,MATCH($A76,'Smelter Look-up'!$E:$E,0)))</f>
        <v>Metallic Resources, Inc.</v>
      </c>
      <c r="D76" s="283"/>
      <c r="E76" s="217" t="str">
        <f ca="1">IF(ISERROR($V76),"",OFFSET('Smelter Look-up'!$D$4,$V76-4,0)&amp;"")</f>
        <v>UNITED STATES OF AMERICA</v>
      </c>
      <c r="F76" s="217" t="str">
        <f ca="1">IF(ISERROR($V76),"",OFFSET('Smelter Look-up'!$E$4,$V76-4,0))</f>
        <v>CID001142</v>
      </c>
      <c r="G76" s="217" t="str">
        <f ca="1">IF(C76=$X$4,"Enter smelter details",IF(ISERROR($V76),"",OFFSET('Smelter Look-up'!$F$4,$V76-4,0)))</f>
        <v>RMI</v>
      </c>
      <c r="H76" s="218">
        <f ca="1">IF(ISERROR($V76),"",OFFSET('Smelter Look-up'!$G$4,$V76-4,0))</f>
        <v>0</v>
      </c>
      <c r="I76" s="219" t="str">
        <f ca="1">IF(ISERROR($V76),"",OFFSET('Smelter Look-up'!$H$4,$V76-4,0))</f>
        <v>Twinsburg</v>
      </c>
      <c r="J76" s="219" t="str">
        <f ca="1">IF(ISERROR($V76),"",OFFSET('Smelter Look-up'!$I$4,$V76-4,0))</f>
        <v>Ohio</v>
      </c>
      <c r="K76" s="273"/>
      <c r="L76" s="273"/>
      <c r="M76" s="273"/>
      <c r="N76" s="273"/>
      <c r="O76" s="273"/>
      <c r="P76" s="220"/>
      <c r="Q76" s="274"/>
      <c r="R76" s="217" t="str">
        <f ca="1">IF(ISERROR($V76),"",OFFSET('Smelter Look-up'!$C$4,$V76-4,0)&amp;"")</f>
        <v>Metallic Resources, Inc.</v>
      </c>
      <c r="S76" s="225" t="str">
        <f t="shared" ca="1" si="12"/>
        <v>US</v>
      </c>
      <c r="T76" s="225" t="str">
        <f ca="1">IF(B76="","",IF(ISERROR(MATCH($J76,SorP!$B$1:$B$6230,0)),"",INDIRECT("'SorP'!$A$"&amp;MATCH($J76,SorP!$B$1:$B$6230,0))))</f>
        <v>US-OH</v>
      </c>
      <c r="U76" s="241"/>
      <c r="V76" s="275">
        <f ca="1">IF(C76="",NA(),MATCH($B76&amp;$C76,'Smelter Look-up'!$J:$J,0))</f>
        <v>418</v>
      </c>
      <c r="W76" s="276"/>
      <c r="X76" s="276">
        <f t="shared" ca="1" si="13"/>
        <v>0</v>
      </c>
      <c r="Y76" s="276"/>
      <c r="Z76" s="276"/>
      <c r="AB76" s="278" t="str">
        <f t="shared" ca="1" si="14"/>
        <v>TinMetallic Resources, Inc.</v>
      </c>
    </row>
    <row r="77" spans="1:28" s="277" customFormat="1" ht="70">
      <c r="A77" s="217" t="s">
        <v>14154</v>
      </c>
      <c r="B77" s="217" t="str">
        <f ca="1">IF(LEN(A77)=0,"",INDEX('Smelter Look-up'!$A:$A,MATCH($A77,'Smelter Look-up'!$E:$E,0)))</f>
        <v>Tin</v>
      </c>
      <c r="C77" s="221" t="str">
        <f ca="1">IF(LEN(A77)=0,"",INDEX('Smelter Look-up'!$C:$C,MATCH($A77,'Smelter Look-up'!$E:$E,0)))</f>
        <v>Ma'anshan Weitai Tin Co., Ltd.</v>
      </c>
      <c r="D77" s="283"/>
      <c r="E77" s="217" t="str">
        <f ca="1">IF(ISERROR($V77),"",OFFSET('Smelter Look-up'!$D$4,$V77-4,0)&amp;"")</f>
        <v>CHINA</v>
      </c>
      <c r="F77" s="217" t="str">
        <f ca="1">IF(ISERROR($V77),"",OFFSET('Smelter Look-up'!$E$4,$V77-4,0))</f>
        <v>CID003379</v>
      </c>
      <c r="G77" s="217" t="str">
        <f ca="1">IF(C77=$X$4,"Enter smelter details",IF(ISERROR($V77),"",OFFSET('Smelter Look-up'!$F$4,$V77-4,0)))</f>
        <v>RMI</v>
      </c>
      <c r="H77" s="218">
        <f ca="1">IF(ISERROR($V77),"",OFFSET('Smelter Look-up'!$G$4,$V77-4,0))</f>
        <v>0</v>
      </c>
      <c r="I77" s="219" t="str">
        <f ca="1">IF(ISERROR($V77),"",OFFSET('Smelter Look-up'!$H$4,$V77-4,0))</f>
        <v>Maanshan</v>
      </c>
      <c r="J77" s="219" t="str">
        <f ca="1">IF(ISERROR($V77),"",OFFSET('Smelter Look-up'!$I$4,$V77-4,0))</f>
        <v>Anhui Sheng</v>
      </c>
      <c r="K77" s="273"/>
      <c r="L77" s="273"/>
      <c r="M77" s="273"/>
      <c r="N77" s="273"/>
      <c r="O77" s="273"/>
      <c r="P77" s="220"/>
      <c r="Q77" s="274"/>
      <c r="R77" s="217" t="str">
        <f ca="1">IF(ISERROR($V77),"",OFFSET('Smelter Look-up'!$C$4,$V77-4,0)&amp;"")</f>
        <v>Ma'anshan Weitai Tin Co., Ltd.</v>
      </c>
      <c r="S77" s="225" t="str">
        <f t="shared" ca="1" si="12"/>
        <v>CN</v>
      </c>
      <c r="T77" s="225" t="str">
        <f ca="1">IF(B77="","",IF(ISERROR(MATCH($J77,SorP!$B$1:$B$6230,0)),"",INDIRECT("'SorP'!$A$"&amp;MATCH($J77,SorP!$B$1:$B$6230,0))))</f>
        <v>CN-AH</v>
      </c>
      <c r="U77" s="241"/>
      <c r="V77" s="275">
        <f ca="1">IF(C77="",NA(),MATCH($B77&amp;$C77,'Smelter Look-up'!$J:$J,0))</f>
        <v>412</v>
      </c>
      <c r="W77" s="276"/>
      <c r="X77" s="276">
        <f t="shared" ca="1" si="13"/>
        <v>0</v>
      </c>
      <c r="Y77" s="276"/>
      <c r="Z77" s="276"/>
      <c r="AB77" s="278" t="str">
        <f t="shared" ca="1" si="14"/>
        <v>TinMa'anshan Weitai Tin Co., Ltd.</v>
      </c>
    </row>
    <row r="78" spans="1:28" s="277" customFormat="1" ht="70">
      <c r="A78" s="217" t="s">
        <v>799</v>
      </c>
      <c r="B78" s="217" t="str">
        <f ca="1">IF(LEN(A78)=0,"",INDEX('Smelter Look-up'!$A:$A,MATCH($A78,'Smelter Look-up'!$E:$E,0)))</f>
        <v>Tin</v>
      </c>
      <c r="C78" s="221" t="str">
        <f ca="1">IF(LEN(A78)=0,"",INDEX('Smelter Look-up'!$C:$C,MATCH($A78,'Smelter Look-up'!$E:$E,0)))</f>
        <v>PT Artha Cipta Langgeng</v>
      </c>
      <c r="D78" s="283"/>
      <c r="E78" s="217" t="str">
        <f ca="1">IF(ISERROR($V78),"",OFFSET('Smelter Look-up'!$D$4,$V78-4,0)&amp;"")</f>
        <v>INDONESIA</v>
      </c>
      <c r="F78" s="217" t="str">
        <f ca="1">IF(ISERROR($V78),"",OFFSET('Smelter Look-up'!$E$4,$V78-4,0))</f>
        <v>CID001399</v>
      </c>
      <c r="G78" s="217" t="str">
        <f ca="1">IF(C78=$X$4,"Enter smelter details",IF(ISERROR($V78),"",OFFSET('Smelter Look-up'!$F$4,$V78-4,0)))</f>
        <v>RMI</v>
      </c>
      <c r="H78" s="218">
        <f ca="1">IF(ISERROR($V78),"",OFFSET('Smelter Look-up'!$G$4,$V78-4,0))</f>
        <v>0</v>
      </c>
      <c r="I78" s="219" t="str">
        <f ca="1">IF(ISERROR($V78),"",OFFSET('Smelter Look-up'!$H$4,$V78-4,0))</f>
        <v>Sungailiat</v>
      </c>
      <c r="J78" s="219" t="str">
        <f ca="1">IF(ISERROR($V78),"",OFFSET('Smelter Look-up'!$I$4,$V78-4,0))</f>
        <v>Kepulauan Bangka Belitung</v>
      </c>
      <c r="K78" s="273"/>
      <c r="L78" s="273"/>
      <c r="M78" s="273"/>
      <c r="N78" s="273"/>
      <c r="O78" s="273"/>
      <c r="P78" s="220"/>
      <c r="Q78" s="274"/>
      <c r="R78" s="217" t="str">
        <f ca="1">IF(ISERROR($V78),"",OFFSET('Smelter Look-up'!$C$4,$V78-4,0)&amp;"")</f>
        <v>PT Artha Cipta Langgeng</v>
      </c>
      <c r="S78" s="225" t="str">
        <f t="shared" ca="1" si="12"/>
        <v>ID</v>
      </c>
      <c r="T78" s="225" t="str">
        <f ca="1">IF(B78="","",IF(ISERROR(MATCH($J78,SorP!$B$1:$B$6230,0)),"",INDIRECT("'SorP'!$A$"&amp;MATCH($J78,SorP!$B$1:$B$6230,0))))</f>
        <v>ID-BB</v>
      </c>
      <c r="U78" s="241"/>
      <c r="V78" s="275">
        <f ca="1">IF(C78="",NA(),MATCH($B78&amp;$C78,'Smelter Look-up'!$J:$J,0))</f>
        <v>438</v>
      </c>
      <c r="W78" s="276"/>
      <c r="X78" s="276">
        <f t="shared" ca="1" si="13"/>
        <v>0</v>
      </c>
      <c r="Y78" s="276"/>
      <c r="Z78" s="276"/>
      <c r="AB78" s="278" t="str">
        <f t="shared" ca="1" si="14"/>
        <v>TinPT Artha Cipta Langgeng</v>
      </c>
    </row>
    <row r="79" spans="1:28" s="277" customFormat="1" ht="56">
      <c r="A79" s="217" t="s">
        <v>800</v>
      </c>
      <c r="B79" s="217" t="str">
        <f ca="1">IF(LEN(A79)=0,"",INDEX('Smelter Look-up'!$A:$A,MATCH($A79,'Smelter Look-up'!$E:$E,0)))</f>
        <v>Tin</v>
      </c>
      <c r="C79" s="221" t="str">
        <f ca="1">IF(LEN(A79)=0,"",INDEX('Smelter Look-up'!$C:$C,MATCH($A79,'Smelter Look-up'!$E:$E,0)))</f>
        <v>PT Mitra Stania Prima</v>
      </c>
      <c r="D79" s="283"/>
      <c r="E79" s="217" t="str">
        <f ca="1">IF(ISERROR($V79),"",OFFSET('Smelter Look-up'!$D$4,$V79-4,0)&amp;"")</f>
        <v>INDONESIA</v>
      </c>
      <c r="F79" s="217" t="str">
        <f ca="1">IF(ISERROR($V79),"",OFFSET('Smelter Look-up'!$E$4,$V79-4,0))</f>
        <v>CID001453</v>
      </c>
      <c r="G79" s="217" t="str">
        <f ca="1">IF(C79=$X$4,"Enter smelter details",IF(ISERROR($V79),"",OFFSET('Smelter Look-up'!$F$4,$V79-4,0)))</f>
        <v>RMI</v>
      </c>
      <c r="H79" s="218">
        <f ca="1">IF(ISERROR($V79),"",OFFSET('Smelter Look-up'!$G$4,$V79-4,0))</f>
        <v>0</v>
      </c>
      <c r="I79" s="219" t="str">
        <f ca="1">IF(ISERROR($V79),"",OFFSET('Smelter Look-up'!$H$4,$V79-4,0))</f>
        <v>Sungailiat</v>
      </c>
      <c r="J79" s="219" t="str">
        <f ca="1">IF(ISERROR($V79),"",OFFSET('Smelter Look-up'!$I$4,$V79-4,0))</f>
        <v>Kepulauan Bangka Belitung</v>
      </c>
      <c r="K79" s="273"/>
      <c r="L79" s="273"/>
      <c r="M79" s="273"/>
      <c r="N79" s="273"/>
      <c r="O79" s="273"/>
      <c r="P79" s="220"/>
      <c r="Q79" s="274"/>
      <c r="R79" s="217" t="str">
        <f ca="1">IF(ISERROR($V79),"",OFFSET('Smelter Look-up'!$C$4,$V79-4,0)&amp;"")</f>
        <v>PT Mitra Stania Prima</v>
      </c>
      <c r="S79" s="225" t="str">
        <f t="shared" ca="1" si="12"/>
        <v>ID</v>
      </c>
      <c r="T79" s="225" t="str">
        <f ca="1">IF(B79="","",IF(ISERROR(MATCH($J79,SorP!$B$1:$B$6230,0)),"",INDIRECT("'SorP'!$A$"&amp;MATCH($J79,SorP!$B$1:$B$6230,0))))</f>
        <v>ID-BB</v>
      </c>
      <c r="U79" s="241"/>
      <c r="V79" s="275">
        <f ca="1">IF(C79="",NA(),MATCH($B79&amp;$C79,'Smelter Look-up'!$J:$J,0))</f>
        <v>441</v>
      </c>
      <c r="W79" s="276"/>
      <c r="X79" s="276">
        <f t="shared" ca="1" si="13"/>
        <v>0</v>
      </c>
      <c r="Y79" s="276"/>
      <c r="Z79" s="276"/>
      <c r="AB79" s="278" t="str">
        <f t="shared" ca="1" si="14"/>
        <v>TinPT Mitra Stania Prima</v>
      </c>
    </row>
    <row r="80" spans="1:28" s="277" customFormat="1" ht="70">
      <c r="A80" s="217" t="s">
        <v>1427</v>
      </c>
      <c r="B80" s="217" t="str">
        <f ca="1">IF(LEN(A80)=0,"",INDEX('Smelter Look-up'!$A:$A,MATCH($A80,'Smelter Look-up'!$E:$E,0)))</f>
        <v>Tin</v>
      </c>
      <c r="C80" s="221" t="str">
        <f ca="1">IF(LEN(A80)=0,"",INDEX('Smelter Look-up'!$C:$C,MATCH($A80,'Smelter Look-up'!$E:$E,0)))</f>
        <v>PT ATD Makmur Mandiri Jaya</v>
      </c>
      <c r="D80" s="283"/>
      <c r="E80" s="217" t="str">
        <f ca="1">IF(ISERROR($V80),"",OFFSET('Smelter Look-up'!$D$4,$V80-4,0)&amp;"")</f>
        <v>INDONESIA</v>
      </c>
      <c r="F80" s="217" t="str">
        <f ca="1">IF(ISERROR($V80),"",OFFSET('Smelter Look-up'!$E$4,$V80-4,0))</f>
        <v>CID002503</v>
      </c>
      <c r="G80" s="217" t="str">
        <f ca="1">IF(C80=$X$4,"Enter smelter details",IF(ISERROR($V80),"",OFFSET('Smelter Look-up'!$F$4,$V80-4,0)))</f>
        <v>RMI</v>
      </c>
      <c r="H80" s="218">
        <f ca="1">IF(ISERROR($V80),"",OFFSET('Smelter Look-up'!$G$4,$V80-4,0))</f>
        <v>0</v>
      </c>
      <c r="I80" s="219" t="str">
        <f ca="1">IF(ISERROR($V80),"",OFFSET('Smelter Look-up'!$H$4,$V80-4,0))</f>
        <v>Sungailiat</v>
      </c>
      <c r="J80" s="219" t="str">
        <f ca="1">IF(ISERROR($V80),"",OFFSET('Smelter Look-up'!$I$4,$V80-4,0))</f>
        <v>Kepulauan Bangka Belitung</v>
      </c>
      <c r="K80" s="273"/>
      <c r="L80" s="273"/>
      <c r="M80" s="273"/>
      <c r="N80" s="273"/>
      <c r="O80" s="273"/>
      <c r="P80" s="220"/>
      <c r="Q80" s="274"/>
      <c r="R80" s="217" t="str">
        <f ca="1">IF(ISERROR($V80),"",OFFSET('Smelter Look-up'!$C$4,$V80-4,0)&amp;"")</f>
        <v>PT ATD Makmur Mandiri Jaya</v>
      </c>
      <c r="S80" s="225" t="str">
        <f t="shared" ca="1" si="12"/>
        <v>ID</v>
      </c>
      <c r="T80" s="225" t="str">
        <f ca="1">IF(B80="","",IF(ISERROR(MATCH($J80,SorP!$B$1:$B$6230,0)),"",INDIRECT("'SorP'!$A$"&amp;MATCH($J80,SorP!$B$1:$B$6230,0))))</f>
        <v>ID-BB</v>
      </c>
      <c r="U80" s="241"/>
      <c r="V80" s="275">
        <f ca="1">IF(C80="",NA(),MATCH($B80&amp;$C80,'Smelter Look-up'!$J:$J,0))</f>
        <v>439</v>
      </c>
      <c r="W80" s="276"/>
      <c r="X80" s="276">
        <f t="shared" ca="1" si="13"/>
        <v>0</v>
      </c>
      <c r="Y80" s="276"/>
      <c r="Z80" s="276"/>
      <c r="AB80" s="278" t="str">
        <f t="shared" ca="1" si="14"/>
        <v>TinPT ATD Makmur Mandiri Jaya</v>
      </c>
    </row>
    <row r="81" spans="1:28" s="277" customFormat="1" ht="112">
      <c r="A81" s="217" t="s">
        <v>2678</v>
      </c>
      <c r="B81" s="217" t="str">
        <f ca="1">IF(LEN(A81)=0,"",INDEX('Smelter Look-up'!$A:$A,MATCH($A81,'Smelter Look-up'!$E:$E,0)))</f>
        <v>Tin</v>
      </c>
      <c r="C81" s="221" t="str">
        <f ca="1">IF(LEN(A81)=0,"",INDEX('Smelter Look-up'!$C:$C,MATCH($A81,'Smelter Look-up'!$E:$E,0)))</f>
        <v>Guangdong Hanhe Non-Ferrous Metal Co., Ltd.</v>
      </c>
      <c r="D81" s="283"/>
      <c r="E81" s="217" t="str">
        <f ca="1">IF(ISERROR($V81),"",OFFSET('Smelter Look-up'!$D$4,$V81-4,0)&amp;"")</f>
        <v>CHINA</v>
      </c>
      <c r="F81" s="217" t="str">
        <f ca="1">IF(ISERROR($V81),"",OFFSET('Smelter Look-up'!$E$4,$V81-4,0))</f>
        <v>CID003116</v>
      </c>
      <c r="G81" s="217" t="str">
        <f ca="1">IF(C81=$X$4,"Enter smelter details",IF(ISERROR($V81),"",OFFSET('Smelter Look-up'!$F$4,$V81-4,0)))</f>
        <v>RMI</v>
      </c>
      <c r="H81" s="218">
        <f ca="1">IF(ISERROR($V81),"",OFFSET('Smelter Look-up'!$G$4,$V81-4,0))</f>
        <v>0</v>
      </c>
      <c r="I81" s="219" t="str">
        <f ca="1">IF(ISERROR($V81),"",OFFSET('Smelter Look-up'!$H$4,$V81-4,0))</f>
        <v>Chaozhou</v>
      </c>
      <c r="J81" s="219" t="str">
        <f ca="1">IF(ISERROR($V81),"",OFFSET('Smelter Look-up'!$I$4,$V81-4,0))</f>
        <v>Guangdong Sheng</v>
      </c>
      <c r="K81" s="273"/>
      <c r="L81" s="273"/>
      <c r="M81" s="273"/>
      <c r="N81" s="273"/>
      <c r="O81" s="273"/>
      <c r="P81" s="220"/>
      <c r="Q81" s="274"/>
      <c r="R81" s="217" t="str">
        <f ca="1">IF(ISERROR($V81),"",OFFSET('Smelter Look-up'!$C$4,$V81-4,0)&amp;"")</f>
        <v>Guangdong Hanhe Non-Ferrous Metal Co., Ltd.</v>
      </c>
      <c r="S81" s="225" t="str">
        <f t="shared" ca="1" si="12"/>
        <v>CN</v>
      </c>
      <c r="T81" s="225" t="str">
        <f ca="1">IF(B81="","",IF(ISERROR(MATCH($J81,SorP!$B$1:$B$6230,0)),"",INDIRECT("'SorP'!$A$"&amp;MATCH($J81,SorP!$B$1:$B$6230,0))))</f>
        <v>CN-GD</v>
      </c>
      <c r="U81" s="241"/>
      <c r="V81" s="275">
        <f ca="1">IF(C81="",NA(),MATCH($B81&amp;$C81,'Smelter Look-up'!$J:$J,0))</f>
        <v>395</v>
      </c>
      <c r="W81" s="276"/>
      <c r="X81" s="276">
        <f t="shared" ca="1" si="13"/>
        <v>0</v>
      </c>
      <c r="Y81" s="276"/>
      <c r="Z81" s="276"/>
      <c r="AB81" s="278" t="str">
        <f t="shared" ca="1" si="14"/>
        <v>TinGuangdong Hanhe Non-Ferrous Metal Co., Ltd.</v>
      </c>
    </row>
    <row r="82" spans="1:28" s="277" customFormat="1" ht="84">
      <c r="A82" s="217" t="s">
        <v>789</v>
      </c>
      <c r="B82" s="217" t="str">
        <f ca="1">IF(LEN(A82)=0,"",INDEX('Smelter Look-up'!$A:$A,MATCH($A82,'Smelter Look-up'!$E:$E,0)))</f>
        <v>Tin</v>
      </c>
      <c r="C82" s="221" t="str">
        <f ca="1">IF(LEN(A82)=0,"",INDEX('Smelter Look-up'!$C:$C,MATCH($A82,'Smelter Look-up'!$E:$E,0)))</f>
        <v>Huichang Jinshunda Tin Co., Ltd.</v>
      </c>
      <c r="D82" s="283"/>
      <c r="E82" s="217" t="str">
        <f ca="1">IF(ISERROR($V82),"",OFFSET('Smelter Look-up'!$D$4,$V82-4,0)&amp;"")</f>
        <v>CHINA</v>
      </c>
      <c r="F82" s="217" t="str">
        <f ca="1">IF(ISERROR($V82),"",OFFSET('Smelter Look-up'!$E$4,$V82-4,0))</f>
        <v>CID000760</v>
      </c>
      <c r="G82" s="217" t="str">
        <f ca="1">IF(C82=$X$4,"Enter smelter details",IF(ISERROR($V82),"",OFFSET('Smelter Look-up'!$F$4,$V82-4,0)))</f>
        <v>RMI</v>
      </c>
      <c r="H82" s="218">
        <f ca="1">IF(ISERROR($V82),"",OFFSET('Smelter Look-up'!$G$4,$V82-4,0))</f>
        <v>0</v>
      </c>
      <c r="I82" s="219" t="str">
        <f ca="1">IF(ISERROR($V82),"",OFFSET('Smelter Look-up'!$H$4,$V82-4,0))</f>
        <v>Ganzhou</v>
      </c>
      <c r="J82" s="219" t="str">
        <f ca="1">IF(ISERROR($V82),"",OFFSET('Smelter Look-up'!$I$4,$V82-4,0))</f>
        <v>Jiangxi Sheng</v>
      </c>
      <c r="K82" s="273"/>
      <c r="L82" s="273"/>
      <c r="M82" s="273"/>
      <c r="N82" s="273"/>
      <c r="O82" s="273"/>
      <c r="P82" s="220"/>
      <c r="Q82" s="274"/>
      <c r="R82" s="217" t="str">
        <f ca="1">IF(ISERROR($V82),"",OFFSET('Smelter Look-up'!$C$4,$V82-4,0)&amp;"")</f>
        <v>Huichang Jinshunda Tin Co., Ltd.</v>
      </c>
      <c r="S82" s="225" t="str">
        <f t="shared" ca="1" si="12"/>
        <v>CN</v>
      </c>
      <c r="T82" s="225" t="str">
        <f ca="1">IF(B82="","",IF(ISERROR(MATCH($J82,SorP!$B$1:$B$6230,0)),"",INDIRECT("'SorP'!$A$"&amp;MATCH($J82,SorP!$B$1:$B$6230,0))))</f>
        <v>CN-JX</v>
      </c>
      <c r="U82" s="241"/>
      <c r="V82" s="275">
        <f ca="1">IF(C82="",NA(),MATCH($B82&amp;$C82,'Smelter Look-up'!$J:$J,0))</f>
        <v>400</v>
      </c>
      <c r="W82" s="276"/>
      <c r="X82" s="276">
        <f t="shared" ca="1" si="13"/>
        <v>0</v>
      </c>
      <c r="Y82" s="276"/>
      <c r="Z82" s="276"/>
      <c r="AB82" s="278" t="str">
        <f t="shared" ca="1" si="14"/>
        <v>TinHuichang Jinshunda Tin Co., Ltd.</v>
      </c>
    </row>
    <row r="83" spans="1:28" s="277" customFormat="1" ht="98">
      <c r="A83" s="217" t="s">
        <v>790</v>
      </c>
      <c r="B83" s="217" t="str">
        <f ca="1">IF(LEN(A83)=0,"",INDEX('Smelter Look-up'!$A:$A,MATCH($A83,'Smelter Look-up'!$E:$E,0)))</f>
        <v>Tin</v>
      </c>
      <c r="C83" s="221" t="str">
        <f ca="1">IF(LEN(A83)=0,"",INDEX('Smelter Look-up'!$C:$C,MATCH($A83,'Smelter Look-up'!$E:$E,0)))</f>
        <v>Gejiu Kai Meng Industry and Trade LLC</v>
      </c>
      <c r="D83" s="283"/>
      <c r="E83" s="217" t="str">
        <f ca="1">IF(ISERROR($V83),"",OFFSET('Smelter Look-up'!$D$4,$V83-4,0)&amp;"")</f>
        <v>CHINA</v>
      </c>
      <c r="F83" s="217" t="str">
        <f ca="1">IF(ISERROR($V83),"",OFFSET('Smelter Look-up'!$E$4,$V83-4,0))</f>
        <v>CID000942</v>
      </c>
      <c r="G83" s="217" t="str">
        <f ca="1">IF(C83=$X$4,"Enter smelter details",IF(ISERROR($V83),"",OFFSET('Smelter Look-up'!$F$4,$V83-4,0)))</f>
        <v>RMI</v>
      </c>
      <c r="H83" s="218">
        <f ca="1">IF(ISERROR($V83),"",OFFSET('Smelter Look-up'!$G$4,$V83-4,0))</f>
        <v>0</v>
      </c>
      <c r="I83" s="219" t="str">
        <f ca="1">IF(ISERROR($V83),"",OFFSET('Smelter Look-up'!$H$4,$V83-4,0))</f>
        <v>Gejiu</v>
      </c>
      <c r="J83" s="219" t="str">
        <f ca="1">IF(ISERROR($V83),"",OFFSET('Smelter Look-up'!$I$4,$V83-4,0))</f>
        <v>Yunnan Sheng</v>
      </c>
      <c r="K83" s="273"/>
      <c r="L83" s="273"/>
      <c r="M83" s="273"/>
      <c r="N83" s="273"/>
      <c r="O83" s="273"/>
      <c r="P83" s="220"/>
      <c r="Q83" s="274"/>
      <c r="R83" s="217" t="str">
        <f ca="1">IF(ISERROR($V83),"",OFFSET('Smelter Look-up'!$C$4,$V83-4,0)&amp;"")</f>
        <v>Gejiu Kai Meng Industry and Trade LLC</v>
      </c>
      <c r="S83" s="225" t="str">
        <f t="shared" ca="1" si="12"/>
        <v>CN</v>
      </c>
      <c r="T83" s="225" t="str">
        <f ca="1">IF(B83="","",IF(ISERROR(MATCH($J83,SorP!$B$1:$B$6230,0)),"",INDIRECT("'SorP'!$A$"&amp;MATCH($J83,SorP!$B$1:$B$6230,0))))</f>
        <v>CN-YN</v>
      </c>
      <c r="U83" s="241"/>
      <c r="V83" s="275">
        <f ca="1">IF(C83="",NA(),MATCH($B83&amp;$C83,'Smelter Look-up'!$J:$J,0))</f>
        <v>388</v>
      </c>
      <c r="W83" s="276"/>
      <c r="X83" s="276">
        <f t="shared" ca="1" si="13"/>
        <v>0</v>
      </c>
      <c r="Y83" s="276"/>
      <c r="Z83" s="276"/>
      <c r="AB83" s="278" t="str">
        <f t="shared" ca="1" si="14"/>
        <v>TinGejiu Kai Meng Industry and Trade LLC</v>
      </c>
    </row>
    <row r="84" spans="1:28" s="277" customFormat="1" ht="98">
      <c r="A84" s="217" t="s">
        <v>787</v>
      </c>
      <c r="B84" s="217" t="str">
        <f ca="1">IF(LEN(A84)=0,"",INDEX('Smelter Look-up'!$A:$A,MATCH($A84,'Smelter Look-up'!$E:$E,0)))</f>
        <v>Tin</v>
      </c>
      <c r="C84" s="221" t="str">
        <f ca="1">IF(LEN(A84)=0,"",INDEX('Smelter Look-up'!$C:$C,MATCH($A84,'Smelter Look-up'!$E:$E,0)))</f>
        <v>Gejiu Non-Ferrous Metal Processing Co., Ltd.</v>
      </c>
      <c r="D84" s="283"/>
      <c r="E84" s="217" t="str">
        <f ca="1">IF(ISERROR($V84),"",OFFSET('Smelter Look-up'!$D$4,$V84-4,0)&amp;"")</f>
        <v>CHINA</v>
      </c>
      <c r="F84" s="217" t="str">
        <f ca="1">IF(ISERROR($V84),"",OFFSET('Smelter Look-up'!$E$4,$V84-4,0))</f>
        <v>CID000538</v>
      </c>
      <c r="G84" s="217" t="str">
        <f ca="1">IF(C84=$X$4,"Enter smelter details",IF(ISERROR($V84),"",OFFSET('Smelter Look-up'!$F$4,$V84-4,0)))</f>
        <v>RMI</v>
      </c>
      <c r="H84" s="218">
        <f ca="1">IF(ISERROR($V84),"",OFFSET('Smelter Look-up'!$G$4,$V84-4,0))</f>
        <v>0</v>
      </c>
      <c r="I84" s="219" t="str">
        <f ca="1">IF(ISERROR($V84),"",OFFSET('Smelter Look-up'!$H$4,$V84-4,0))</f>
        <v>Gejiu</v>
      </c>
      <c r="J84" s="219" t="str">
        <f ca="1">IF(ISERROR($V84),"",OFFSET('Smelter Look-up'!$I$4,$V84-4,0))</f>
        <v>Yunnan Sheng</v>
      </c>
      <c r="K84" s="273"/>
      <c r="L84" s="273"/>
      <c r="M84" s="273"/>
      <c r="N84" s="273"/>
      <c r="O84" s="273"/>
      <c r="P84" s="220"/>
      <c r="Q84" s="274"/>
      <c r="R84" s="217" t="str">
        <f ca="1">IF(ISERROR($V84),"",OFFSET('Smelter Look-up'!$C$4,$V84-4,0)&amp;"")</f>
        <v>Gejiu Non-Ferrous Metal Processing Co., Ltd.</v>
      </c>
      <c r="S84" s="225" t="str">
        <f t="shared" ca="1" si="12"/>
        <v>CN</v>
      </c>
      <c r="T84" s="225" t="str">
        <f ca="1">IF(B84="","",IF(ISERROR(MATCH($J84,SorP!$B$1:$B$6230,0)),"",INDIRECT("'SorP'!$A$"&amp;MATCH($J84,SorP!$B$1:$B$6230,0))))</f>
        <v>CN-YN</v>
      </c>
      <c r="U84" s="241"/>
      <c r="V84" s="275">
        <f ca="1">IF(C84="",NA(),MATCH($B84&amp;$C84,'Smelter Look-up'!$J:$J,0))</f>
        <v>389</v>
      </c>
      <c r="W84" s="276"/>
      <c r="X84" s="276">
        <f t="shared" ca="1" si="13"/>
        <v>0</v>
      </c>
      <c r="Y84" s="276"/>
      <c r="Z84" s="276"/>
      <c r="AB84" s="278" t="str">
        <f t="shared" ca="1" si="14"/>
        <v>TinGejiu Non-Ferrous Metal Processing Co., Ltd.</v>
      </c>
    </row>
    <row r="85" spans="1:28" s="277" customFormat="1" ht="84">
      <c r="A85" s="217" t="s">
        <v>795</v>
      </c>
      <c r="B85" s="217" t="str">
        <f ca="1">IF(LEN(A85)=0,"",INDEX('Smelter Look-up'!$A:$A,MATCH($A85,'Smelter Look-up'!$E:$E,0)))</f>
        <v>Tin</v>
      </c>
      <c r="C85" s="221" t="str">
        <f ca="1">IF(LEN(A85)=0,"",INDEX('Smelter Look-up'!$C:$C,MATCH($A85,'Smelter Look-up'!$E:$E,0)))</f>
        <v>Mitsubishi Materials Corporation</v>
      </c>
      <c r="D85" s="283"/>
      <c r="E85" s="217" t="str">
        <f ca="1">IF(ISERROR($V85),"",OFFSET('Smelter Look-up'!$D$4,$V85-4,0)&amp;"")</f>
        <v>JAPAN</v>
      </c>
      <c r="F85" s="217" t="str">
        <f ca="1">IF(ISERROR($V85),"",OFFSET('Smelter Look-up'!$E$4,$V85-4,0))</f>
        <v>CID001191</v>
      </c>
      <c r="G85" s="217" t="str">
        <f ca="1">IF(C85=$X$4,"Enter smelter details",IF(ISERROR($V85),"",OFFSET('Smelter Look-up'!$F$4,$V85-4,0)))</f>
        <v>RMI</v>
      </c>
      <c r="H85" s="218">
        <f ca="1">IF(ISERROR($V85),"",OFFSET('Smelter Look-up'!$G$4,$V85-4,0))</f>
        <v>0</v>
      </c>
      <c r="I85" s="219" t="str">
        <f ca="1">IF(ISERROR($V85),"",OFFSET('Smelter Look-up'!$H$4,$V85-4,0))</f>
        <v>Asago</v>
      </c>
      <c r="J85" s="219" t="str">
        <f ca="1">IF(ISERROR($V85),"",OFFSET('Smelter Look-up'!$I$4,$V85-4,0))</f>
        <v>Hyogo</v>
      </c>
      <c r="K85" s="273"/>
      <c r="L85" s="273"/>
      <c r="M85" s="273"/>
      <c r="N85" s="273"/>
      <c r="O85" s="273"/>
      <c r="P85" s="220"/>
      <c r="Q85" s="274"/>
      <c r="R85" s="217" t="str">
        <f ca="1">IF(ISERROR($V85),"",OFFSET('Smelter Look-up'!$C$4,$V85-4,0)&amp;"")</f>
        <v>Mitsubishi Materials Corporation</v>
      </c>
      <c r="S85" s="225" t="str">
        <f t="shared" ca="1" si="12"/>
        <v>JP</v>
      </c>
      <c r="T85" s="225" t="str">
        <f ca="1">IF(B85="","",IF(ISERROR(MATCH($J85,SorP!$B$1:$B$6230,0)),"",INDIRECT("'SorP'!$A$"&amp;MATCH($J85,SorP!$B$1:$B$6230,0))))</f>
        <v>JP-28</v>
      </c>
      <c r="U85" s="241"/>
      <c r="V85" s="275">
        <f ca="1">IF(C85="",NA(),MATCH($B85&amp;$C85,'Smelter Look-up'!$J:$J,0))</f>
        <v>425</v>
      </c>
      <c r="W85" s="276"/>
      <c r="X85" s="276">
        <f t="shared" ca="1" si="13"/>
        <v>0</v>
      </c>
      <c r="Y85" s="276"/>
      <c r="Z85" s="276"/>
      <c r="AB85" s="278" t="str">
        <f t="shared" ca="1" si="14"/>
        <v>TinMitsubishi Materials Corporation</v>
      </c>
    </row>
    <row r="86" spans="1:28" s="277" customFormat="1" ht="98">
      <c r="A86" s="217" t="s">
        <v>14160</v>
      </c>
      <c r="B86" s="217" t="str">
        <f ca="1">IF(LEN(A86)=0,"",INDEX('Smelter Look-up'!$A:$A,MATCH($A86,'Smelter Look-up'!$E:$E,0)))</f>
        <v>Tin</v>
      </c>
      <c r="C86" s="221" t="str">
        <f ca="1">IF(LEN(A86)=0,"",INDEX('Smelter Look-up'!$C:$C,MATCH($A86,'Smelter Look-up'!$E:$E,0)))</f>
        <v>Thai Nguyen Mining and Metallurgy Co., Ltd.</v>
      </c>
      <c r="D86" s="283"/>
      <c r="E86" s="217" t="str">
        <f ca="1">IF(ISERROR($V86),"",OFFSET('Smelter Look-up'!$D$4,$V86-4,0)&amp;"")</f>
        <v>VIET NAM</v>
      </c>
      <c r="F86" s="217" t="str">
        <f ca="1">IF(ISERROR($V86),"",OFFSET('Smelter Look-up'!$E$4,$V86-4,0))</f>
        <v>CID002834</v>
      </c>
      <c r="G86" s="217" t="str">
        <f ca="1">IF(C86=$X$4,"Enter smelter details",IF(ISERROR($V86),"",OFFSET('Smelter Look-up'!$F$4,$V86-4,0)))</f>
        <v>RMI</v>
      </c>
      <c r="H86" s="218">
        <f ca="1">IF(ISERROR($V86),"",OFFSET('Smelter Look-up'!$G$4,$V86-4,0))</f>
        <v>0</v>
      </c>
      <c r="I86" s="219" t="str">
        <f ca="1">IF(ISERROR($V86),"",OFFSET('Smelter Look-up'!$H$4,$V86-4,0))</f>
        <v>Thai Nguyen</v>
      </c>
      <c r="J86" s="219" t="str">
        <f ca="1">IF(ISERROR($V86),"",OFFSET('Smelter Look-up'!$I$4,$V86-4,0))</f>
        <v>Thái Nguyên</v>
      </c>
      <c r="K86" s="273"/>
      <c r="L86" s="273"/>
      <c r="M86" s="273"/>
      <c r="N86" s="273"/>
      <c r="O86" s="273"/>
      <c r="P86" s="220"/>
      <c r="Q86" s="274"/>
      <c r="R86" s="217" t="str">
        <f ca="1">IF(ISERROR($V86),"",OFFSET('Smelter Look-up'!$C$4,$V86-4,0)&amp;"")</f>
        <v>Thai Nguyen Mining and Metallurgy Co., Ltd.</v>
      </c>
      <c r="S86" s="225" t="str">
        <f t="shared" ca="1" si="12"/>
        <v>VN</v>
      </c>
      <c r="T86" s="225" t="str">
        <f ca="1">IF(B86="","",IF(ISERROR(MATCH($J86,SorP!$B$1:$B$6230,0)),"",INDIRECT("'SorP'!$A$"&amp;MATCH($J86,SorP!$B$1:$B$6230,0))))</f>
        <v>VN-69</v>
      </c>
      <c r="U86" s="241"/>
      <c r="V86" s="275">
        <f ca="1">IF(C86="",NA(),MATCH($B86&amp;$C86,'Smelter Look-up'!$J:$J,0))</f>
        <v>455</v>
      </c>
      <c r="W86" s="276"/>
      <c r="X86" s="276">
        <f t="shared" ca="1" si="13"/>
        <v>0</v>
      </c>
      <c r="Y86" s="276"/>
      <c r="Z86" s="276"/>
      <c r="AB86" s="278" t="str">
        <f t="shared" ca="1" si="14"/>
        <v>TinThai Nguyen Mining and Metallurgy Co., Ltd.</v>
      </c>
    </row>
    <row r="87" spans="1:28" s="277" customFormat="1" ht="98">
      <c r="A87" s="217" t="s">
        <v>1828</v>
      </c>
      <c r="B87" s="217" t="str">
        <f ca="1">IF(LEN(A87)=0,"",INDEX('Smelter Look-up'!$A:$A,MATCH($A87,'Smelter Look-up'!$E:$E,0)))</f>
        <v>Tin</v>
      </c>
      <c r="C87" s="221" t="str">
        <f ca="1">IF(LEN(A87)=0,"",INDEX('Smelter Look-up'!$C:$C,MATCH($A87,'Smelter Look-up'!$E:$E,0)))</f>
        <v>Jiangxi New Nanshan Technology Ltd.</v>
      </c>
      <c r="D87" s="283"/>
      <c r="E87" s="217" t="str">
        <f ca="1">IF(ISERROR($V87),"",OFFSET('Smelter Look-up'!$D$4,$V87-4,0)&amp;"")</f>
        <v>CHINA</v>
      </c>
      <c r="F87" s="217" t="str">
        <f ca="1">IF(ISERROR($V87),"",OFFSET('Smelter Look-up'!$E$4,$V87-4,0))</f>
        <v>CID001231</v>
      </c>
      <c r="G87" s="217" t="str">
        <f ca="1">IF(C87=$X$4,"Enter smelter details",IF(ISERROR($V87),"",OFFSET('Smelter Look-up'!$F$4,$V87-4,0)))</f>
        <v>RMI</v>
      </c>
      <c r="H87" s="218">
        <f ca="1">IF(ISERROR($V87),"",OFFSET('Smelter Look-up'!$G$4,$V87-4,0))</f>
        <v>0</v>
      </c>
      <c r="I87" s="219" t="str">
        <f ca="1">IF(ISERROR($V87),"",OFFSET('Smelter Look-up'!$H$4,$V87-4,0))</f>
        <v>Ganzhou</v>
      </c>
      <c r="J87" s="219" t="str">
        <f ca="1">IF(ISERROR($V87),"",OFFSET('Smelter Look-up'!$I$4,$V87-4,0))</f>
        <v>Jiangxi Sheng</v>
      </c>
      <c r="K87" s="273"/>
      <c r="L87" s="273"/>
      <c r="M87" s="273"/>
      <c r="N87" s="273"/>
      <c r="O87" s="273"/>
      <c r="P87" s="220"/>
      <c r="Q87" s="274"/>
      <c r="R87" s="217" t="str">
        <f ca="1">IF(ISERROR($V87),"",OFFSET('Smelter Look-up'!$C$4,$V87-4,0)&amp;"")</f>
        <v>Jiangxi New Nanshan Technology Ltd.</v>
      </c>
      <c r="S87" s="225" t="str">
        <f t="shared" ca="1" si="12"/>
        <v>CN</v>
      </c>
      <c r="T87" s="225" t="str">
        <f ca="1">IF(B87="","",IF(ISERROR(MATCH($J87,SorP!$B$1:$B$6230,0)),"",INDIRECT("'SorP'!$A$"&amp;MATCH($J87,SorP!$B$1:$B$6230,0))))</f>
        <v>CN-JX</v>
      </c>
      <c r="U87" s="241"/>
      <c r="V87" s="275">
        <f ca="1">IF(C87="",NA(),MATCH($B87&amp;$C87,'Smelter Look-up'!$J:$J,0))</f>
        <v>404</v>
      </c>
      <c r="W87" s="276"/>
      <c r="X87" s="276">
        <f t="shared" ca="1" si="13"/>
        <v>0</v>
      </c>
      <c r="Y87" s="276"/>
      <c r="Z87" s="276"/>
      <c r="AB87" s="278" t="str">
        <f t="shared" ca="1" si="14"/>
        <v>TinJiangxi New Nanshan Technology Ltd.</v>
      </c>
    </row>
    <row r="88" spans="1:28" s="277" customFormat="1" ht="28">
      <c r="A88" s="217" t="s">
        <v>1433</v>
      </c>
      <c r="B88" s="217" t="str">
        <f ca="1">IF(LEN(A88)=0,"",INDEX('Smelter Look-up'!$A:$A,MATCH($A88,'Smelter Look-up'!$E:$E,0)))</f>
        <v>Tin</v>
      </c>
      <c r="C88" s="221" t="str">
        <f ca="1">IF(LEN(A88)=0,"",INDEX('Smelter Look-up'!$C:$C,MATCH($A88,'Smelter Look-up'!$E:$E,0)))</f>
        <v>Dowa</v>
      </c>
      <c r="D88" s="283"/>
      <c r="E88" s="217" t="str">
        <f ca="1">IF(ISERROR($V88),"",OFFSET('Smelter Look-up'!$D$4,$V88-4,0)&amp;"")</f>
        <v>JAPAN</v>
      </c>
      <c r="F88" s="217" t="str">
        <f ca="1">IF(ISERROR($V88),"",OFFSET('Smelter Look-up'!$E$4,$V88-4,0))</f>
        <v>CID000402</v>
      </c>
      <c r="G88" s="217" t="str">
        <f ca="1">IF(C88=$X$4,"Enter smelter details",IF(ISERROR($V88),"",OFFSET('Smelter Look-up'!$F$4,$V88-4,0)))</f>
        <v>RMI</v>
      </c>
      <c r="H88" s="218">
        <f ca="1">IF(ISERROR($V88),"",OFFSET('Smelter Look-up'!$G$4,$V88-4,0))</f>
        <v>0</v>
      </c>
      <c r="I88" s="219" t="str">
        <f ca="1">IF(ISERROR($V88),"",OFFSET('Smelter Look-up'!$H$4,$V88-4,0))</f>
        <v>Kosaka</v>
      </c>
      <c r="J88" s="219" t="str">
        <f ca="1">IF(ISERROR($V88),"",OFFSET('Smelter Look-up'!$I$4,$V88-4,0))</f>
        <v>Akita</v>
      </c>
      <c r="K88" s="273"/>
      <c r="L88" s="273"/>
      <c r="M88" s="273"/>
      <c r="N88" s="273"/>
      <c r="O88" s="273"/>
      <c r="P88" s="220"/>
      <c r="Q88" s="274"/>
      <c r="R88" s="217" t="str">
        <f ca="1">IF(ISERROR($V88),"",OFFSET('Smelter Look-up'!$C$4,$V88-4,0)&amp;"")</f>
        <v>Dowa</v>
      </c>
      <c r="S88" s="225" t="str">
        <f t="shared" ca="1" si="12"/>
        <v>JP</v>
      </c>
      <c r="T88" s="225" t="str">
        <f ca="1">IF(B88="","",IF(ISERROR(MATCH($J88,SorP!$B$1:$B$6230,0)),"",INDIRECT("'SorP'!$A$"&amp;MATCH($J88,SorP!$B$1:$B$6230,0))))</f>
        <v>JP-05</v>
      </c>
      <c r="U88" s="241"/>
      <c r="V88" s="275">
        <f ca="1">IF(C88="",NA(),MATCH($B88&amp;$C88,'Smelter Look-up'!$J:$J,0))</f>
        <v>374</v>
      </c>
      <c r="W88" s="276"/>
      <c r="X88" s="276">
        <f t="shared" ca="1" si="13"/>
        <v>0</v>
      </c>
      <c r="Y88" s="276"/>
      <c r="Z88" s="276"/>
      <c r="AB88" s="278" t="str">
        <f t="shared" ca="1" si="14"/>
        <v>TinDowa</v>
      </c>
    </row>
    <row r="89" spans="1:28" s="277" customFormat="1" ht="21">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21">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21">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21">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1">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1">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1">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1">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1">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1">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1">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1">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1">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1">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1">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1">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1">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1">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1">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1">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1">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1">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1">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1">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1">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1">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1">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1">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1">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1">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1">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1">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1">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1">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1">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1">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1">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1">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1">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1">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1">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1">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1">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1">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1">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1">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1">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1">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1">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1">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1">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1">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1">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1">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1">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1">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1">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1">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1">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1">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1">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1">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1">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1">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1">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1">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1">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1">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1">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1">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1">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1">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1">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1">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1">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1">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1">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1">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1">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1">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1">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1">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1">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1">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1">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1">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1">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1">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1">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1">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1">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1">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1">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1">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1">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1">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1">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1">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1">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1">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1">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1">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1">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1">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1">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1">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1">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1">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1">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1">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1">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1">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1">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1">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1">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1">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1">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1">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1">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1">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1">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1">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1">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1">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1">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1">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1">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1">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1">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1">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1">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1">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1">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1">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1">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1">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1">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1">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1">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1">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1">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1">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1">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1">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1">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1">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1">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1">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1">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1">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1">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1">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1">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1">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1">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1">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1">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1">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1">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1">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1">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1">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1">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1">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1">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1">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1">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1">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1">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1">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1">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1">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1">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1">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1">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1">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1">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1">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1">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1">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1">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1">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1">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1">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1">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1">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1">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1">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1">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1">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1">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1">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1">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1">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1">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1">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1">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1">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1">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1">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1">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1">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1">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1">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1">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1">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1">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1">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1">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1">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1">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1">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1">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1">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1">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1">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1">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1">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1">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1">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1">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1">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1">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1">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1">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1">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1">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1">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1">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1">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1">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1">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1">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1">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1">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1">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1">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1">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1">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1">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1">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1">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1">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1">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1">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1">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1">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1">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1">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1">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1">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1">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1">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1">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1">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1">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1">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1">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1">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1">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1">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1">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1">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1">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1">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1">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1">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1">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1">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1">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1">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1">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1">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1">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1">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1">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1">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1">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1">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1">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1">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1">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1">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1">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1">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1">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1">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1">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1">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1">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1">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1">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1">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1">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1">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1">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1">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1">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1">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1">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1">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1">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1">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1">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1">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1">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1">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1">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1">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1">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1">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1">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1">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1">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1">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1">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1">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1">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1">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1">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1">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1">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1">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1">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1">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1">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1">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1">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1">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1">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1">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1">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1">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1">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1">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1">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1">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1">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1">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1">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1">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1">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1">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1">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1">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1">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1">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1">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1">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1">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1">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1">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1">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1">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1">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1">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1">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1">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1">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1">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1">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1">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1">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1">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1">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1">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1">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1">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1">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1">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1">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1">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1">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1">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1">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1">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1">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1">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1">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1">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1">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1">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1">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1">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1">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1">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1">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1">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1">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1">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1">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1">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1">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1">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1">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1">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1">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1">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1">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1">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1">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1">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1">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1">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1">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1">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1">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1">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1">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1">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1">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1">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1">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1">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1">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1">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1">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1">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1">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1">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1">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1">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1">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1">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1">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1">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1">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1">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1">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1">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1">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1">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1">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1">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1">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1">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1">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1">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1">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1">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1">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1">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1">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1">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1">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1">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1">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1">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1">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1">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1">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1">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1">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1">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1">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1">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1">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1">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1">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1">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1">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1">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1">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1">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1">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1">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1">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1">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1">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1">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1">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1">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1">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1">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1">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1">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1">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1">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1">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1">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1">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1">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1">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1">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1">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1">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1">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1">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1">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1">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1">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1">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1">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1">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1">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1">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1">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1">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1">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1">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1">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1">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1">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1">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1">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1">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1">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1">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1">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1">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1">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1">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1">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1">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1">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1">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1">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1">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1">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1">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1">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1">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1">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1">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1">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1">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1">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1">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1">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1">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1">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1">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1">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1">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1">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1">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1">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1">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1">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1">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1">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1">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1">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1">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1">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1">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1">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1">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1">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1">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1">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1">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1">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1">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1">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1">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1">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1">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1">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1">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1">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1">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1">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1">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1">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1">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1">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1">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1">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1">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1">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1">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1">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1">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1">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1">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1">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1">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1">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1">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1">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1">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1">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1">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1">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1">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1">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1">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1">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1">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1">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1">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1">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1">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1">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1">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1">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1">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1">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1">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1">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1">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1">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1">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1">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1">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1">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1">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1">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1">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1">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1">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1">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1">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1">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1">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1">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1">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1">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1">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1">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1">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1">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1">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1">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1">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1">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1">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1">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1">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1">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1">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1">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1">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1">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1">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1">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1">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1">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1">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1">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1">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1">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1">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1">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1">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1">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1">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1">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1">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1">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1">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1">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1">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1">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1">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1">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1">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1">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1">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1">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1">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1">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1">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1">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1">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1">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1">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1">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1">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1">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1">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1">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1">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1">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1">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1">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1">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1">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1">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1">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1">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1">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1">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1">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1">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1">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1">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1">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1">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1">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1">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1">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1">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1">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1">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1">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1">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1">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1">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1">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1">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1">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1">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1">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1">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1">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1">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1">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1">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1">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1">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1">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1">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1">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1">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1">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1">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1">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1">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1">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1">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1">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1">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1">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1">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1">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1">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1">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1">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1">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1">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1">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1">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1">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1">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1">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1">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1">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1">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1">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1">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1">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1">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1">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1">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1">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1">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1">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1">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1">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1">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1">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1">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1">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1">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1">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1">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1">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1">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1">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1">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1">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1">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1">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1">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1">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1">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1">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1">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1">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1">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1">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1">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1">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1">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1">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1">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1">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1">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1">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1">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1">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1">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1">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1">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1">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1">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1">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1">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1">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1">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1">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1">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1">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1">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1">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1">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1">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1">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1">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1">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1">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1">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1">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1">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1">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1">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1">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1">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1">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1">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1">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1">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1">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1">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1">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1">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1">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1">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1">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1">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1">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1">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1">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1">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1">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1">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1">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1">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1">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1">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1">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1">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1">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1">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1">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1">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1">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1">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1">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1">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1">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1">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1">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1">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1">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1">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1">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1">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1">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1">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1">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1">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1">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1">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1">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1">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1">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1">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1">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1">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1">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1">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1">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1">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1">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1">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1">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1">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1">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1">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1">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1">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1">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1">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1">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1">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1">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1">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1">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1">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1">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1">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1">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1">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1">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1">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1">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1">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1">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1">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1">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1">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1">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1">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1">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1">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1">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1">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1">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1">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1">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1">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1">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1">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1">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1">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1">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1">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1">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1">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1">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1">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1">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1">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1">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1">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1">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1">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1">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1">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1">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1">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1">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1">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1">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1">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1">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1">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1">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1">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1">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1">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1">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1">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1">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1">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1">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1">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1">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1">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1">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1">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1">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1">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1">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1">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1">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1">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1">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1">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1">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1">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1">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1">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1">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1">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1">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1">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1">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1">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1">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1">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1">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1">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1">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1">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1">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1">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1">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1">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1">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1">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1">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1">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1">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1">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1">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1">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1">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1">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1">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1">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1">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1">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1">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1">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1">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1">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1">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1">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1">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1">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1">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1">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1">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1">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1">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1">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1">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1">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1">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1">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1">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1">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1">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1">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1">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1">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1">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1">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1">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1">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1">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1">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1">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1">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1">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1">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1">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1">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1">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1">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1">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1">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1">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1">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1">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1">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1">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1">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1">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1">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1">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1">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1">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1">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1">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1">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1">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1">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1">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1">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1">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1">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1">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1">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1">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1">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1">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1">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1">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1">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1">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1">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1">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1">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1">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1">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1">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1">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1">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1">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1">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1">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1">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1">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1">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1">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1">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1">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1">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1">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1">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1">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1">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1">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1">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1">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1">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1">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1">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1">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1">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1">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1">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1">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1">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1">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1">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1">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1">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1">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1">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1">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1">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1">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1">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1">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1">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1">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1">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1">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1">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1">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1">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1">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1">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1">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1">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1">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1">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1">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1">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1">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1">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1">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1">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1">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1">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1">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1">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1">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1">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1">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1">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1">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1">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1">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1">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1">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1">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1">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1">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1">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1">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1">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1">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1">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1">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1">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1">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1">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1">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1">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1">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1">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1">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1">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1">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1">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1">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1">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1">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1">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1">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1">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1">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1">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1">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1">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1">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1">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1">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1">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1">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1">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1">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1">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1">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1">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1">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1">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1">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1">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1">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1">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1">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1">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1">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1">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1">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1">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1">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1">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1">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1">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1">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1">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1">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1">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1">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1">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1">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1">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1">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1">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1">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1">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1">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1">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1">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1">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1">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1">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1">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1">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1">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1">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1">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1">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1">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1">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1">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1">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1">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1">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1">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1">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1">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1">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1">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1">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1">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1">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1">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1">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1">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1">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1">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1">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1">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1">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1">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1">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1">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1">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1">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1">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1">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1">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1">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1">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1">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1">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1">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1">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1">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1">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1">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1">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1">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1">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1">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1">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1">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1">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1">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1">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1">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1">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1">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1">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1">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1">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1">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1">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1">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1">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1">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1">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1">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1">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1">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1">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1">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1">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1">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1">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1">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1">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1">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1">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1">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1">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1">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1">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1">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1">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1">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1">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1">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1">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1">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1">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1">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1">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1">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1">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1">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1">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1">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1">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1">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1">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1">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1">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1">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1">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1">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1">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1">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1">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1">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1">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1">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1">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1">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1">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1">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1">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1">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1">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1">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1">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1">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1">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1">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1">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1">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1">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1">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1">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1">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1">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1">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1">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1">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1">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1">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1">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1">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1">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1">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1">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1">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1">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1">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1">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1">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1">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1">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1">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1">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1">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1">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1">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1">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1">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1">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1">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1">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1">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1">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1">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1">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1">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1">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1">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1">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1">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1">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1">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1">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1">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1">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1">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1">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1">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1">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1">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1">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1">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1">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1">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1">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1">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1">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1">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1">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1">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1">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1">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1">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1">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1">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1">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1">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1">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1">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1">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1">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1">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1">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1">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1">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1">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1">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1">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1">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1">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1">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1">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1">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1">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1">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1">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1">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1">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1">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1">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1">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1">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1">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1">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1">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1">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1">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1">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1">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1">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1">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1">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1">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1">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1">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1">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1">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1">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1">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1">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1">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1">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1">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1">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1">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1">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1">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1">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1">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1">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1">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1">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1">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1">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1">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1">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1">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1">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1">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1">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1">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1">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1">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1">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1">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1">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1">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1">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1">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1">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1">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1">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1">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1">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1">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1">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1">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1">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1">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1">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1">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1">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1">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1">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1">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1">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1">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1">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1">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1">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1">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1">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1">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1">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1">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1">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1">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1">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1">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1">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1">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1">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1">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1">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1">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1">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1">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1">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1">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1">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1">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1">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1">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1">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1">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1">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1">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1">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1">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1">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1">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1">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1">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1">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1">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1">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1">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1">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1">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1">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1">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1">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1">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1">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1">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1">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1">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1">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1">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1">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1">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1">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1">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1">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1">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1">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1">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1">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1">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1">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1">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1">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1">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1">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1">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1">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1">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1">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1">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1">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1">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1">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1">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1">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1">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1">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1">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1">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1">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1">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1">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1">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1">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1">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1">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1">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1">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1">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1">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1">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1">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1">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1">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1">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1">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1">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1">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1">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1">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1">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1">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1">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1">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1">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1">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1">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1">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1">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1">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1">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1">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1">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1">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1">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1">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1">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1">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1">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1">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1">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1">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1">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1">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1">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1">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1">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1">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1">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1">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1">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1">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1">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1">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1">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1">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1">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1">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1">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1">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1">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1">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1">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1">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1">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1">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1">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1">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1">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1">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1">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1">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1">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1">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1">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1">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1">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1">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1">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1">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1">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1">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1">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1">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1">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1">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1">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1">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1">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1">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1">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1">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1">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1">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1">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1">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1">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1">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1">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1">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1">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1">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1">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1">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1">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1">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1">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1">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1">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1">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1">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1">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1">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1">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1">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1">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1">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1">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1">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1">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1">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1">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1">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1">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1">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1">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1">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1">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1">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1">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1">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1">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1">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1">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1">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1">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1">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1">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1">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1">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1">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1">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1">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1">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1">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1">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1">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1">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1">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1">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1">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1">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1">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1">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1">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1">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1">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1">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1">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1">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1">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1">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1">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1">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1">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1">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1">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1">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1">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1">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1">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1">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1">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1">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1">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1">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1">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1">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1">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1">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1">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1">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1">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1">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1">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1">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1">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1">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1">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1">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1">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1">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1">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1">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1">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1">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1">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1">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1">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1">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1">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1">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1">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1">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1">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1">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1">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1">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1">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1">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1">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1">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1">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1">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1">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1">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1">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1">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1">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1">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1">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1">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1">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1">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1">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1">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1">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1">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1">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1">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1">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1">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1">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1">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1">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1">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1">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1">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1">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1">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1">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1">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1">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1">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1">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1">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1">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1">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1">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1">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1">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1">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1">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1">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1">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1">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1">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1">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1">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1">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1">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1">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1">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1">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1">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1">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1">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1">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1">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1">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1">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1">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1">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1">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1">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1">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1">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1">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1">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1">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1">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1">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1">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1">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1">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1">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1">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1">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1">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1">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1">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1">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1">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1">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1">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1">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1">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1">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1">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1">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1">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1">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1">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1">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1">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1">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1">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1">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1">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1">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1">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1">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1">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1">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1">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1">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1">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1">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1">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1">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1">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1">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1">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1">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1">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1">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1">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1">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1">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1">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1">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1">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1">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1">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1">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1">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1">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1">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1">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1">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1">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1">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1">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1">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1">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1">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1">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1">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1">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1">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1">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1">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1">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1">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1">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1">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1">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1">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1">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1">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1">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1">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1">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1">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1">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1">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1">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1">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1">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1">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1">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1">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1">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1">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1">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1">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1">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1">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1">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1">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1">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1">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1">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1">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1">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1">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1">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1">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1">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1">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1">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1">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1">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1">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1">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1">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1">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1">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1">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1">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1">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1">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1">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1">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1">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1">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1">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1">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1">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1">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1">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1">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1">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1">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1">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1">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1">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1">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1">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1">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1">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1">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1">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1">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1">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1">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1">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1">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1">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1">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1">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1">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1">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1">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1">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1">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1">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1">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1">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1">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1">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1">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1">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1">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1">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1">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1">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1">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1">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1">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1">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1">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1">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1">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1">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1">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1">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1">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1">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1">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1">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1">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1">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1">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1">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1">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1">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1">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1">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1">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1">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1">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1">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1">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1">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1">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1">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1">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1">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1">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1">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1">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1">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1">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1">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1">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1">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1">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1">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1">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1">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1">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1">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1">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1">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1">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1">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1">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1">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1">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1">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1">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1">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1">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1">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1">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1">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1">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1">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1">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1">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1">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1">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1">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1">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1">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1">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1">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1">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1">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1">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1">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1">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1">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1">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1">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1">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1">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1">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1">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1">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1">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1">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1">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1">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1">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1">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1">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1">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1">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1">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1">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1">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1">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1">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1">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1">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1">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1">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1">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1">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1">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1">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1">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1">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1">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1">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1">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1">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1">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1">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1">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1">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1">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1">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1">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1">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1">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1">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1">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1">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1">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1">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1">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1">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1">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1">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1">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1">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1">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1">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1">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1">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1">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1">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1">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1">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1">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1">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1">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1">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1">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1">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1">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1">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1">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1">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1">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1">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1">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1">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1">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1">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1">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1">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1">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1">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1">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1">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1">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1">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1">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1">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1">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1">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1">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1">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1">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1">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1">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1">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1">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1">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1">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1">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1">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1">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1">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1">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1">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1">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1">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1">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1">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1">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1">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1">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1">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1">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1">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1">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1">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1">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1">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1">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1">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1">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1">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1">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1">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1">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1">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1">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1">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1">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1">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1">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1">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1">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1">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1">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1">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1">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1">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1">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1">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1">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1">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1">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1">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1">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1">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1">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1">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1">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1">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1">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1">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1">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1">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1">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1">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1">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1">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1">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1">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1">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1">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1">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1">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1">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1">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1">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1">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1">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1">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1">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1">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1">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1">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1">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1">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1">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1">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1">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1">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1">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1">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1">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1">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1">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1">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1">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1">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1">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1">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1">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1">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1">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1">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1">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1">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1">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1">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1">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1">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1">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1">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1">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1">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1">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1">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1">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1">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1">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1">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1">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1">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1">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1">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1">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1">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1">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1">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1">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1">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1">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1">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1">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1">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1">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1">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1">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1">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1">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1">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1">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1">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1">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1">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1">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1">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1">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1">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1">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1">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1">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1">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1">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1">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1">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1">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1">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1">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1">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1">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1">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1">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1">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1">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1">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1">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1">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1">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1">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1">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1">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1">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1">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1">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1">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1">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1">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1">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1">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1">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1">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1">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1">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1">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1">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1">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1">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1">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1">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1">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1">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1">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1">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1">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1">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1">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1">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1">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1">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1">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1">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1">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1">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1">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1">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1">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1">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1">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1">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1">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1">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1">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1">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1">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1">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1">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1">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1">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1">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1">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1">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1">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1">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1">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1">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1">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1">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1">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1">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4" thickTop="1">
      <c r="U2506" s="282"/>
      <c r="V2506" s="282"/>
      <c r="W2506" s="282"/>
      <c r="X2506" s="282"/>
      <c r="Y2506" s="282"/>
      <c r="Z2506" s="282"/>
    </row>
    <row r="2507" spans="1:28">
      <c r="U2507" s="282"/>
      <c r="V2507" s="282"/>
      <c r="W2507" s="282"/>
      <c r="X2507" s="282"/>
      <c r="Y2507" s="282"/>
      <c r="Z2507" s="282"/>
    </row>
    <row r="2508" spans="1:28" ht="14" thickBot="1">
      <c r="U2508" s="282"/>
      <c r="V2508" s="282"/>
      <c r="W2508" s="282"/>
      <c r="X2508" s="282"/>
      <c r="Y2508" s="282"/>
      <c r="Z2508" s="282"/>
    </row>
  </sheetData>
  <sheetProtection algorithmName="SHA-512" hashValue="bYKyZizb4J8NK/fzwy/uPbW0Ss8onh8OTfFCh8NCA3fU9jZSfsjF/To6UWvRCn4jwkd74jCxgFcjijbbA9dAbA==" saltValue="sYIkWE1458v7pObj2PogEQ==" spinCount="100000" sheet="1" objects="1" scenarios="1"/>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82" priority="67" stopIfTrue="1">
      <formula>IF(B586="",TRUE)</formula>
    </cfRule>
    <cfRule type="expression" dxfId="81" priority="78" stopIfTrue="1">
      <formula>IF(AND(COUNTIF(MetalSmelter,B586&amp;C586)=0,LEN(C586)&gt;0),TRUE,FALSE)</formula>
    </cfRule>
  </conditionalFormatting>
  <conditionalFormatting sqref="D586:D2504">
    <cfRule type="expression" dxfId="80" priority="61" stopIfTrue="1">
      <formula>IF(AND(LEN($C586)&gt;0,($C586&lt;&gt;"Smelter Not Listed")),1,0)</formula>
    </cfRule>
    <cfRule type="expression" dxfId="79" priority="86" stopIfTrue="1">
      <formula>IF(AND(D586="",$C586=$X$4),TRUE)</formula>
    </cfRule>
    <cfRule type="expression" dxfId="78" priority="87" stopIfTrue="1">
      <formula>IF(FIND("!",D586),TRUE)</formula>
    </cfRule>
  </conditionalFormatting>
  <conditionalFormatting sqref="G586:G2504">
    <cfRule type="expression" dxfId="77" priority="88" stopIfTrue="1">
      <formula>IF(FIND("Enter smelter details",G586),TRUE)</formula>
    </cfRule>
  </conditionalFormatting>
  <conditionalFormatting sqref="R586:R2505 E586:E2504">
    <cfRule type="expression" dxfId="76" priority="74" stopIfTrue="1">
      <formula>IF(AND(E586="",$C586=$X$4),TRUE)</formula>
    </cfRule>
    <cfRule type="expression" dxfId="75" priority="75" stopIfTrue="1">
      <formula>IF(FIND("!",E586),TRUE)</formula>
    </cfRule>
  </conditionalFormatting>
  <conditionalFormatting sqref="F586:F2504">
    <cfRule type="expression" dxfId="74" priority="65" stopIfTrue="1">
      <formula>IF(AND(LEN($A586)&gt;0,$A586&lt;&gt;$F586),TRUE,FALSE)</formula>
    </cfRule>
  </conditionalFormatting>
  <conditionalFormatting sqref="C586:C2504">
    <cfRule type="expression" dxfId="73" priority="64" stopIfTrue="1">
      <formula>IF(AND(B586&lt;&gt;"",C586=""),TRUE)</formula>
    </cfRule>
  </conditionalFormatting>
  <conditionalFormatting sqref="B21:B585 B5:B19">
    <cfRule type="expression" dxfId="72" priority="43" stopIfTrue="1">
      <formula>IF(B5="",TRUE)</formula>
    </cfRule>
    <cfRule type="expression" dxfId="71" priority="46" stopIfTrue="1">
      <formula>IF(AND(COUNTIF(MetalSmelter,B5&amp;C5)=0,LEN(C5)&gt;0),TRUE,FALSE)</formula>
    </cfRule>
  </conditionalFormatting>
  <conditionalFormatting sqref="D5:D19 D21:D585">
    <cfRule type="expression" dxfId="70" priority="40" stopIfTrue="1">
      <formula>IF(AND(LEN($C5)&gt;0,($C5&lt;&gt;"Smelter Not Listed")),1,0)</formula>
    </cfRule>
    <cfRule type="expression" dxfId="69" priority="47" stopIfTrue="1">
      <formula>IF(AND(D5="",$C5=$X$4),TRUE)</formula>
    </cfRule>
    <cfRule type="expression" dxfId="68" priority="48" stopIfTrue="1">
      <formula>IF(FIND("!",D5),TRUE)</formula>
    </cfRule>
  </conditionalFormatting>
  <conditionalFormatting sqref="G5:G19 G21:G585">
    <cfRule type="expression" dxfId="67" priority="49" stopIfTrue="1">
      <formula>IF(FIND("Enter smelter details",G5),TRUE)</formula>
    </cfRule>
  </conditionalFormatting>
  <conditionalFormatting sqref="R5:R585 E5:E19 E21:E585">
    <cfRule type="expression" dxfId="66" priority="44" stopIfTrue="1">
      <formula>IF(AND(E5="",$C5=$X$4),TRUE)</formula>
    </cfRule>
    <cfRule type="expression" dxfId="65" priority="45" stopIfTrue="1">
      <formula>IF(FIND("!",E5),TRUE)</formula>
    </cfRule>
  </conditionalFormatting>
  <conditionalFormatting sqref="F5:F19 F21:F70 F72:F585">
    <cfRule type="expression" dxfId="64" priority="42" stopIfTrue="1">
      <formula>IF(AND(LEN($A5)&gt;0,$A5&lt;&gt;$F5),TRUE,FALSE)</formula>
    </cfRule>
  </conditionalFormatting>
  <conditionalFormatting sqref="C21:C585 C5:C19">
    <cfRule type="expression" dxfId="63" priority="41" stopIfTrue="1">
      <formula>IF(AND(B5&lt;&gt;"",C5=""),TRUE)</formula>
    </cfRule>
  </conditionalFormatting>
  <conditionalFormatting sqref="B20">
    <cfRule type="expression" dxfId="62" priority="33" stopIfTrue="1">
      <formula>IF(B20="",TRUE)</formula>
    </cfRule>
    <cfRule type="expression" dxfId="61" priority="36" stopIfTrue="1">
      <formula>IF(AND(COUNTIF(MetalSmelter,B20&amp;C20)=0,LEN(C20)&gt;0),TRUE,FALSE)</formula>
    </cfRule>
  </conditionalFormatting>
  <conditionalFormatting sqref="D20">
    <cfRule type="expression" dxfId="60" priority="30" stopIfTrue="1">
      <formula>IF(AND(LEN($C20)&gt;0,($C20&lt;&gt;"Smelter Not Listed")),1,0)</formula>
    </cfRule>
    <cfRule type="expression" dxfId="59" priority="37" stopIfTrue="1">
      <formula>IF(AND(D20="",$C20=$X$4),TRUE)</formula>
    </cfRule>
    <cfRule type="expression" dxfId="58" priority="38" stopIfTrue="1">
      <formula>IF(FIND("!",D20),TRUE)</formula>
    </cfRule>
  </conditionalFormatting>
  <conditionalFormatting sqref="G20">
    <cfRule type="expression" dxfId="57" priority="39" stopIfTrue="1">
      <formula>IF(FIND("Enter smelter details",G20),TRUE)</formula>
    </cfRule>
  </conditionalFormatting>
  <conditionalFormatting sqref="E20">
    <cfRule type="expression" dxfId="56" priority="34" stopIfTrue="1">
      <formula>IF(AND(E20="",$C20=$X$4),TRUE)</formula>
    </cfRule>
    <cfRule type="expression" dxfId="55" priority="35" stopIfTrue="1">
      <formula>IF(FIND("!",E20),TRUE)</formula>
    </cfRule>
  </conditionalFormatting>
  <conditionalFormatting sqref="F20">
    <cfRule type="expression" dxfId="54" priority="32" stopIfTrue="1">
      <formula>IF(AND(LEN($A20)&gt;0,$A20&lt;&gt;$F20),TRUE,FALSE)</formula>
    </cfRule>
  </conditionalFormatting>
  <conditionalFormatting sqref="C20">
    <cfRule type="expression" dxfId="53" priority="31" stopIfTrue="1">
      <formula>IF(AND(B20&lt;&gt;"",C20=""),TRUE)</formula>
    </cfRule>
  </conditionalFormatting>
  <conditionalFormatting sqref="A13">
    <cfRule type="expression" dxfId="52" priority="23" stopIfTrue="1">
      <formula>IF(AND(LEN($A13)&gt;0,$A13&lt;&gt;$F13),TRUE,FALSE)</formula>
    </cfRule>
  </conditionalFormatting>
  <conditionalFormatting sqref="A5">
    <cfRule type="expression" dxfId="51" priority="29" stopIfTrue="1">
      <formula>IF(AND(LEN($A5)&gt;0,$A5&lt;&gt;$F5),TRUE,FALSE)</formula>
    </cfRule>
  </conditionalFormatting>
  <conditionalFormatting sqref="A6">
    <cfRule type="expression" dxfId="50" priority="28" stopIfTrue="1">
      <formula>IF(AND(LEN($A6)&gt;0,$A6&lt;&gt;$F6),TRUE,FALSE)</formula>
    </cfRule>
  </conditionalFormatting>
  <conditionalFormatting sqref="A7">
    <cfRule type="expression" dxfId="49" priority="27" stopIfTrue="1">
      <formula>IF(AND(LEN($A7)&gt;0,$A7&lt;&gt;$F7),TRUE,FALSE)</formula>
    </cfRule>
  </conditionalFormatting>
  <conditionalFormatting sqref="A10">
    <cfRule type="expression" dxfId="48" priority="26" stopIfTrue="1">
      <formula>IF(AND(LEN($A10)&gt;0,$A10&lt;&gt;$F10),TRUE,FALSE)</formula>
    </cfRule>
  </conditionalFormatting>
  <conditionalFormatting sqref="A11">
    <cfRule type="expression" dxfId="47" priority="25" stopIfTrue="1">
      <formula>IF(AND(LEN($A11)&gt;0,$A11&lt;&gt;$F11),TRUE,FALSE)</formula>
    </cfRule>
  </conditionalFormatting>
  <conditionalFormatting sqref="A12">
    <cfRule type="expression" dxfId="46" priority="24" stopIfTrue="1">
      <formula>IF(AND(LEN($A12)&gt;0,$A12&lt;&gt;$F12),TRUE,FALSE)</formula>
    </cfRule>
  </conditionalFormatting>
  <conditionalFormatting sqref="A14">
    <cfRule type="expression" dxfId="45" priority="22" stopIfTrue="1">
      <formula>IF(AND(LEN($A14)&gt;0,$A14&lt;&gt;$F14),TRUE,FALSE)</formula>
    </cfRule>
  </conditionalFormatting>
  <conditionalFormatting sqref="A16">
    <cfRule type="expression" dxfId="44" priority="21" stopIfTrue="1">
      <formula>IF(AND(LEN($A16)&gt;0,$A16&lt;&gt;$F16),TRUE,FALSE)</formula>
    </cfRule>
  </conditionalFormatting>
  <conditionalFormatting sqref="A60">
    <cfRule type="expression" dxfId="43" priority="20" stopIfTrue="1">
      <formula>IF(AND(LEN($A60)&gt;0,$A60&lt;&gt;$F60),TRUE,FALSE)</formula>
    </cfRule>
  </conditionalFormatting>
  <conditionalFormatting sqref="A61">
    <cfRule type="expression" dxfId="42" priority="19" stopIfTrue="1">
      <formula>IF(AND(LEN($A61)&gt;0,$A61&lt;&gt;$F61),TRUE,FALSE)</formula>
    </cfRule>
  </conditionalFormatting>
  <conditionalFormatting sqref="A62">
    <cfRule type="expression" dxfId="41" priority="18" stopIfTrue="1">
      <formula>IF(AND(LEN($A62)&gt;0,$A62&lt;&gt;$F62),TRUE,FALSE)</formula>
    </cfRule>
  </conditionalFormatting>
  <conditionalFormatting sqref="A63:A64">
    <cfRule type="expression" dxfId="40" priority="17" stopIfTrue="1">
      <formula>IF(AND(LEN($A63)&gt;0,$A63&lt;&gt;$F63),TRUE,FALSE)</formula>
    </cfRule>
  </conditionalFormatting>
  <conditionalFormatting sqref="A65">
    <cfRule type="expression" dxfId="39" priority="16" stopIfTrue="1">
      <formula>IF(AND(LEN($A65)&gt;0,$A65&lt;&gt;$F65),TRUE,FALSE)</formula>
    </cfRule>
  </conditionalFormatting>
  <conditionalFormatting sqref="A66">
    <cfRule type="expression" dxfId="38" priority="15" stopIfTrue="1">
      <formula>IF(AND(LEN($A66)&gt;0,$A66&lt;&gt;$F66),TRUE,FALSE)</formula>
    </cfRule>
  </conditionalFormatting>
  <conditionalFormatting sqref="A67">
    <cfRule type="expression" dxfId="37" priority="14" stopIfTrue="1">
      <formula>IF(AND(LEN($A67)&gt;0,$A67&lt;&gt;$F67),TRUE,FALSE)</formula>
    </cfRule>
  </conditionalFormatting>
  <conditionalFormatting sqref="A68">
    <cfRule type="expression" dxfId="36" priority="13" stopIfTrue="1">
      <formula>IF(AND(LEN($A68)&gt;0,$A68&lt;&gt;$F68),TRUE,FALSE)</formula>
    </cfRule>
  </conditionalFormatting>
  <conditionalFormatting sqref="A69">
    <cfRule type="expression" dxfId="35" priority="12" stopIfTrue="1">
      <formula>IF(AND(LEN($A69)&gt;0,$A69&lt;&gt;$F69),TRUE,FALSE)</formula>
    </cfRule>
  </conditionalFormatting>
  <conditionalFormatting sqref="F71">
    <cfRule type="expression" dxfId="34" priority="11" stopIfTrue="1">
      <formula>IF(AND(LEN($A71)&gt;0,$A71&lt;&gt;$F71),TRUE,FALSE)</formula>
    </cfRule>
  </conditionalFormatting>
  <conditionalFormatting sqref="A71">
    <cfRule type="expression" dxfId="33" priority="10" stopIfTrue="1">
      <formula>IF(AND(LEN($A71)&gt;0,$A71&lt;&gt;$F71),TRUE,FALSE)</formula>
    </cfRule>
  </conditionalFormatting>
  <conditionalFormatting sqref="A72">
    <cfRule type="expression" dxfId="32" priority="9" stopIfTrue="1">
      <formula>IF(AND(LEN($A72)&gt;0,$A72&lt;&gt;$F72),TRUE,FALSE)</formula>
    </cfRule>
  </conditionalFormatting>
  <conditionalFormatting sqref="A73">
    <cfRule type="expression" dxfId="31" priority="8" stopIfTrue="1">
      <formula>IF(AND(LEN($A73)&gt;0,$A73&lt;&gt;$F73),TRUE,FALSE)</formula>
    </cfRule>
  </conditionalFormatting>
  <conditionalFormatting sqref="A74">
    <cfRule type="expression" dxfId="30" priority="7" stopIfTrue="1">
      <formula>IF(AND(LEN($A74)&gt;0,$A74&lt;&gt;$F74),TRUE,FALSE)</formula>
    </cfRule>
  </conditionalFormatting>
  <conditionalFormatting sqref="A75">
    <cfRule type="expression" dxfId="29" priority="6" stopIfTrue="1">
      <formula>IF(AND(LEN($A75)&gt;0,$A75&lt;&gt;$F75),TRUE,FALSE)</formula>
    </cfRule>
  </conditionalFormatting>
  <conditionalFormatting sqref="A76">
    <cfRule type="expression" dxfId="28" priority="5" stopIfTrue="1">
      <formula>IF(AND(LEN($A76)&gt;0,$A76&lt;&gt;$F76),TRUE,FALSE)</formula>
    </cfRule>
  </conditionalFormatting>
  <conditionalFormatting sqref="A77">
    <cfRule type="expression" dxfId="27" priority="4" stopIfTrue="1">
      <formula>IF(AND(LEN($A77)&gt;0,$A77&lt;&gt;$F77),TRUE,FALSE)</formula>
    </cfRule>
  </conditionalFormatting>
  <conditionalFormatting sqref="A78">
    <cfRule type="expression" dxfId="26" priority="3" stopIfTrue="1">
      <formula>IF(AND(LEN($A78)&gt;0,$A78&lt;&gt;$F78),TRUE,FALSE)</formula>
    </cfRule>
  </conditionalFormatting>
  <conditionalFormatting sqref="A79:A81">
    <cfRule type="expression" dxfId="25" priority="2" stopIfTrue="1">
      <formula>IF(AND(LEN($A79)&gt;0,$A79&lt;&gt;$F79),TRUE,FALSE)</formula>
    </cfRule>
  </conditionalFormatting>
  <conditionalFormatting sqref="A82:A88">
    <cfRule type="expression" dxfId="24" priority="1" stopIfTrue="1">
      <formula>IF(AND(LEN($A82)&gt;0,$A82&lt;&gt;$F82),TRUE,FALSE)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baseColWidth="10" defaultColWidth="8.83203125" defaultRowHeight="13"/>
  <cols>
    <col min="1" max="1" width="45.1640625" style="22" customWidth="1"/>
    <col min="2" max="2" width="42.83203125" style="25" customWidth="1"/>
    <col min="3" max="3" width="51.6640625" style="22" customWidth="1"/>
    <col min="4" max="4" width="29.1640625" style="25" customWidth="1"/>
    <col min="5" max="5" width="9" style="24" hidden="1" customWidth="1"/>
    <col min="6" max="6" width="13.6640625" style="22" hidden="1" customWidth="1"/>
    <col min="7" max="7" width="13.33203125" style="22" hidden="1" customWidth="1"/>
    <col min="8" max="8" width="9" style="22" hidden="1" customWidth="1"/>
    <col min="9" max="9" width="9" style="178" hidden="1" customWidth="1"/>
    <col min="10" max="10" width="48.83203125" style="22" hidden="1" customWidth="1"/>
    <col min="11" max="11" width="9" style="22" hidden="1" customWidth="1"/>
    <col min="12" max="14" width="8.83203125" style="22" hidden="1" customWidth="1"/>
    <col min="15" max="18" width="8.83203125" style="22" customWidth="1"/>
    <col min="19" max="16384" width="8.83203125" style="22"/>
  </cols>
  <sheetData>
    <row r="1" spans="1:10" ht="34">
      <c r="A1" s="446" t="str">
        <f ca="1">OFFSET(L!$C$1,MATCH("Checker"&amp;ADDRESS(ROW(),COLUMN(),4),L!$A:$A,0)-1,SL,,)</f>
        <v>To ensure all required fields have been populated before submitting to your customers review form for any line items highlighted in red</v>
      </c>
      <c r="B1" s="446"/>
      <c r="C1" s="446"/>
      <c r="D1" s="146" t="str">
        <f ca="1">OFFSET(L!$C$1,MATCH("Checker"&amp;ADDRESS(ROW(),COLUMN(),4),L!$A:$A,0)-1,SL,,)</f>
        <v>Required fields remaining to be completed</v>
      </c>
      <c r="E1" s="84" t="s">
        <v>827</v>
      </c>
    </row>
    <row r="2" spans="1:10" ht="17">
      <c r="A2" s="77" t="s">
        <v>921</v>
      </c>
      <c r="B2" s="78" t="str">
        <f>IF(F65=1,"Click here to return to Smelter List","")</f>
        <v/>
      </c>
      <c r="C2" s="150" t="str">
        <f>IF(F65=1,"Click here to return to Product List","")</f>
        <v/>
      </c>
      <c r="D2" s="183" t="str">
        <f ca="1">IF(H70=0,"0",H70)</f>
        <v>0</v>
      </c>
    </row>
    <row r="3" spans="1:10" ht="16">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43">
      <c r="A4" s="103" t="str">
        <f ca="1">Declaration!B8</f>
        <v>Company Name (*):</v>
      </c>
      <c r="B4" s="102" t="str">
        <f>Declaration!D8</f>
        <v>Skyworks Defense and Space (Isolink Inc)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43">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43">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43">
      <c r="A7" s="103" t="str">
        <f ca="1">Declaration!B15</f>
        <v>Contact Name (*):</v>
      </c>
      <c r="B7" s="102" t="str">
        <f>Declaration!D15</f>
        <v>Michael Heddlesten</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43">
      <c r="A8" s="103" t="str">
        <f ca="1">Declaration!B16</f>
        <v>Email – Contact (*):</v>
      </c>
      <c r="B8" s="102" t="str">
        <f>Declaration!D16</f>
        <v>michael.heddlesten@skyworksinc.com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43">
      <c r="A9" s="103" t="str">
        <f ca="1">Declaration!B17</f>
        <v>Phone – Contact (*):</v>
      </c>
      <c r="B9" s="102" t="str">
        <f>Declaration!D17</f>
        <v>408-514-1816</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43">
      <c r="A10" s="103" t="str">
        <f ca="1">Declaration!B18</f>
        <v>Authorizer (*):</v>
      </c>
      <c r="B10" s="102" t="str">
        <f>Declaration!D18</f>
        <v>Michael Heddlesten</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43">
      <c r="A11" s="103" t="str">
        <f ca="1">Declaration!B20</f>
        <v>Email - Authorizer (*):</v>
      </c>
      <c r="B11" s="102" t="str">
        <f>Declaration!D20</f>
        <v>michael.heddlesten@skyworksinc.com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43">
      <c r="A12" s="103" t="str">
        <f ca="1">Declaration!B22</f>
        <v>Effective Date (*):</v>
      </c>
      <c r="B12" s="104">
        <f>Declaration!D22</f>
        <v>44022</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70">
      <c r="A13" s="102" t="str">
        <f ca="1">Declaration!B25</f>
        <v>1) Is any 3TG intentionally added or used in the product(s) or in the production process? (*)</v>
      </c>
      <c r="B13" s="105"/>
      <c r="C13" s="105"/>
      <c r="D13" s="109"/>
      <c r="E13" s="84" t="s">
        <v>831</v>
      </c>
      <c r="F13" s="106"/>
      <c r="G13" s="24"/>
      <c r="H13" s="83">
        <f t="shared" si="3"/>
        <v>0</v>
      </c>
    </row>
    <row r="14" spans="1:10" ht="29">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43">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43">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43">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6">
      <c r="A18" s="102" t="str">
        <f ca="1">Declaration!B31</f>
        <v>2) Does any 3TG remain in the product(s)? (*)</v>
      </c>
      <c r="B18" s="105"/>
      <c r="C18" s="105"/>
      <c r="D18" s="109"/>
      <c r="E18" s="84" t="s">
        <v>829</v>
      </c>
      <c r="F18" s="106"/>
      <c r="G18" s="24"/>
      <c r="H18" s="24"/>
      <c r="J18" s="180"/>
    </row>
    <row r="19" spans="1:10" ht="43">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43">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43">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43">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43">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43">
      <c r="A25" s="103" t="str">
        <f ca="1">Declaration!B39</f>
        <v>Tin  (*)</v>
      </c>
      <c r="B25" s="102" t="str">
        <f>IF(AND($B$15="Yes",$B$20="Yes"),Declaration!D39,0)</f>
        <v>Yes</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43">
      <c r="A26" s="103" t="str">
        <f ca="1">Declaration!B40</f>
        <v>Gold  (*)</v>
      </c>
      <c r="B26" s="102" t="str">
        <f>IF(AND($B$16="Yes",$B$21="Yes"),Declaration!D40,0)</f>
        <v>Yes</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43">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5" customHeight="1">
      <c r="A28" s="102" t="str">
        <f ca="1">Declaration!B43</f>
        <v>4) Do any of the smelters in your supply chain source the 3TG from conflict-affected and high-risk areas? (*)</v>
      </c>
      <c r="B28" s="102"/>
      <c r="C28" s="102"/>
      <c r="D28" s="110"/>
      <c r="E28" s="84"/>
      <c r="F28" s="84"/>
      <c r="G28" s="84"/>
      <c r="H28" s="24"/>
      <c r="I28" s="179"/>
    </row>
    <row r="29" spans="1:10" ht="41"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 customHeight="1">
      <c r="A30" s="103" t="str">
        <f ca="1">Declaration!B45</f>
        <v>Tin  (*)</v>
      </c>
      <c r="B30" s="102" t="str">
        <f>IF(AND($B$15="Yes",$B$20="Yes"),Declaration!D45,0)</f>
        <v>Yes</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 customHeight="1">
      <c r="A31" s="103" t="str">
        <f ca="1">Declaration!B46</f>
        <v>Gold  (*)</v>
      </c>
      <c r="B31" s="102" t="str">
        <f>IF(AND($B$16="Yes",$B$21="Yes"),Declaration!D46,0)</f>
        <v>Yes</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42">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43">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43">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43">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43">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42">
      <c r="A38" s="102" t="str">
        <f ca="1">Declaration!B55</f>
        <v>6) What percentage of relevant suppliers have provided a response to your supply chain survey?  (*)</v>
      </c>
      <c r="B38" s="105"/>
      <c r="C38" s="105"/>
      <c r="D38" s="109"/>
      <c r="E38" s="84" t="s">
        <v>828</v>
      </c>
      <c r="F38" s="106"/>
      <c r="G38" s="24"/>
      <c r="H38" s="24"/>
    </row>
    <row r="39" spans="1:10" ht="29">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9">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9">
      <c r="A41" s="103" t="str">
        <f ca="1">Declaration!B58</f>
        <v>Gold  (*)</v>
      </c>
      <c r="B41" s="299" t="str">
        <f>IF(AND($B$16="Yes",$B$21="Yes"),Declaration!D58,0)</f>
        <v>Greater than 75%</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9">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6">
      <c r="A43" s="102" t="str">
        <f ca="1">Declaration!B61</f>
        <v>7) Have you identified all of the smelters supplying the 3TG to your supply chain?  (*)</v>
      </c>
      <c r="B43" s="105"/>
      <c r="C43" s="105"/>
      <c r="D43" s="109"/>
      <c r="E43" s="84" t="s">
        <v>829</v>
      </c>
      <c r="F43" s="106"/>
      <c r="G43" s="24"/>
      <c r="H43" s="24"/>
    </row>
    <row r="44" spans="1:10" ht="57">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7">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7">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7">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70">
      <c r="A48" s="102" t="str">
        <f ca="1">Declaration!B67</f>
        <v>8) Has all applicable smelter information received by your company been reported in this declaration?  (*)</v>
      </c>
      <c r="B48" s="105"/>
      <c r="C48" s="105"/>
      <c r="D48" s="109"/>
      <c r="E48" s="84" t="s">
        <v>830</v>
      </c>
      <c r="F48" s="106"/>
      <c r="G48" s="24"/>
      <c r="H48" s="24"/>
    </row>
    <row r="49" spans="1:10" ht="43">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43">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43">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43">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8">
      <c r="A53" s="102" t="str">
        <f ca="1">Declaration!B74</f>
        <v>Question</v>
      </c>
      <c r="B53" s="105"/>
      <c r="C53" s="105"/>
      <c r="D53" s="109"/>
      <c r="E53" s="84" t="s">
        <v>451</v>
      </c>
      <c r="F53" s="106"/>
      <c r="G53" s="106"/>
      <c r="H53" s="106"/>
    </row>
    <row r="54" spans="1:10" ht="43">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5"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6">
      <c r="A57" s="102" t="str">
        <f ca="1">Declaration!B79</f>
        <v>C. Do you require your direct suppliers to source the 3TG from smelters whose due diligence practices have been validated by an independent third party audit program? (*)</v>
      </c>
      <c r="B57" s="102" t="str">
        <f>Declaration!D79</f>
        <v>No</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43">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43">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43">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43">
      <c r="A62" s="102" t="str">
        <f ca="1">Declaration!B87</f>
        <v>G. Does your review process include corrective action management? (*)</v>
      </c>
      <c r="B62" s="102" t="str">
        <f>Declaration!D87</f>
        <v>No</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43">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43">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43">
      <c r="A65" s="102" t="s">
        <v>14429</v>
      </c>
      <c r="B65" s="102"/>
      <c r="C65" s="102" t="str">
        <f t="shared" ca="1" si="13"/>
        <v>Complete</v>
      </c>
      <c r="D65" s="108" t="str">
        <f ca="1">IF(H65=0,"","Click here to provide smelter information")</f>
        <v/>
      </c>
      <c r="E65" s="84" t="s">
        <v>1330</v>
      </c>
      <c r="F65" s="107">
        <f>F24</f>
        <v>0</v>
      </c>
      <c r="G65" s="81">
        <f ca="1">IF(AND(COUNTIF(SmelterIdetifiedForMetal,"Tantalum")&gt;0,COUNTIF('Smelter List'!AB$5:AB$2504,"Tantalum?*")&gt;0),0,1)</f>
        <v>1</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43">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43">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43">
      <c r="A68" s="102" t="s">
        <v>1901</v>
      </c>
      <c r="B68" s="102"/>
      <c r="C68" s="102" t="str">
        <f t="shared" ca="1" si="13"/>
        <v>Complete</v>
      </c>
      <c r="D68" s="108" t="str">
        <f ca="1">IF(H68=0,"","Click here to provide smelter information")</f>
        <v/>
      </c>
      <c r="E68" s="84" t="s">
        <v>828</v>
      </c>
      <c r="F68" s="107">
        <f>F27</f>
        <v>0</v>
      </c>
      <c r="G68" s="81">
        <f ca="1">IF(AND(COUNTIF(SmelterIdetifiedForMetal,"Tungsten")&gt;0,COUNTIF('Smelter List'!AB$5:AB$2504,"Tungsten?*")&gt;0),0,1)</f>
        <v>1</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8">
      <c r="A69" s="195" t="s">
        <v>2482</v>
      </c>
      <c r="B69" s="102"/>
      <c r="C69" s="195" t="str">
        <f ca="1">IF(F69=0,J69,IF(G69=0,I69,L69))</f>
        <v>N/A</v>
      </c>
      <c r="D69" s="108"/>
      <c r="E69" s="84"/>
      <c r="F69" s="107">
        <f ca="1">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4"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C36" sqref="C36"/>
    </sheetView>
  </sheetViews>
  <sheetFormatPr baseColWidth="10" defaultColWidth="8.83203125" defaultRowHeight="13"/>
  <cols>
    <col min="1" max="1" width="3.1640625" style="116" customWidth="1"/>
    <col min="2" max="2" width="39.83203125" style="117" customWidth="1"/>
    <col min="3" max="3" width="39.83203125" style="116" customWidth="1"/>
    <col min="4" max="4" width="58.83203125" style="116" customWidth="1"/>
    <col min="5" max="5" width="1.6640625" style="116" customWidth="1"/>
    <col min="6" max="6" width="9" customWidth="1"/>
    <col min="7" max="16384" width="8.83203125" style="26"/>
  </cols>
  <sheetData>
    <row r="1" spans="1:6" ht="35" customHeight="1" thickTop="1">
      <c r="A1" s="448" t="str">
        <f ca="1">OFFSET(L!$C$1,MATCH("Product List"&amp;ADDRESS(ROW(),COLUMN(),4),L!$A:$A,0)-1,SL,,)</f>
        <v>Completion required only if reporting level "Product (or List of Products)" selected on the 'Declaration' worksheet.</v>
      </c>
      <c r="B1" s="449"/>
      <c r="C1" s="449"/>
      <c r="D1" s="449"/>
      <c r="E1" s="145"/>
    </row>
    <row r="2" spans="1:6">
      <c r="A2" s="29"/>
      <c r="B2" s="147"/>
      <c r="C2" s="147"/>
      <c r="D2"/>
      <c r="E2" s="30"/>
    </row>
    <row r="3" spans="1:6">
      <c r="A3" s="29"/>
      <c r="B3" s="147"/>
      <c r="C3" s="147"/>
      <c r="D3" s="147"/>
      <c r="E3" s="30"/>
    </row>
    <row r="4" spans="1:6" ht="15.75" customHeight="1">
      <c r="A4" s="29"/>
      <c r="B4" s="447" t="s">
        <v>921</v>
      </c>
      <c r="C4" s="447"/>
      <c r="D4" s="447"/>
      <c r="E4" s="30"/>
    </row>
    <row r="5" spans="1:6" ht="17">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6">
      <c r="A6" s="157"/>
      <c r="B6" s="148"/>
      <c r="C6" s="111"/>
      <c r="D6" s="111"/>
      <c r="E6" s="32"/>
      <c r="F6"/>
    </row>
    <row r="7" spans="1:6" s="33" customFormat="1" ht="16">
      <c r="A7" s="158"/>
      <c r="B7" s="148"/>
      <c r="C7" s="111"/>
      <c r="D7" s="111"/>
      <c r="E7" s="32"/>
      <c r="F7"/>
    </row>
    <row r="8" spans="1:6" s="33" customFormat="1" ht="16">
      <c r="A8" s="158"/>
      <c r="B8" s="148"/>
      <c r="C8" s="111"/>
      <c r="D8" s="111"/>
      <c r="E8" s="32"/>
      <c r="F8"/>
    </row>
    <row r="9" spans="1:6" s="33" customFormat="1" ht="16">
      <c r="A9" s="158"/>
      <c r="B9" s="148"/>
      <c r="C9" s="111"/>
      <c r="D9" s="111"/>
      <c r="E9" s="32"/>
      <c r="F9"/>
    </row>
    <row r="10" spans="1:6" s="33" customFormat="1" ht="16">
      <c r="A10" s="158"/>
      <c r="B10" s="148"/>
      <c r="C10" s="111"/>
      <c r="D10" s="111"/>
      <c r="E10" s="32"/>
      <c r="F10"/>
    </row>
    <row r="11" spans="1:6" s="33" customFormat="1" ht="16">
      <c r="A11" s="158"/>
      <c r="B11" s="148"/>
      <c r="C11" s="111"/>
      <c r="D11" s="111"/>
      <c r="E11" s="32"/>
      <c r="F11"/>
    </row>
    <row r="12" spans="1:6" s="33" customFormat="1" ht="16">
      <c r="A12" s="158"/>
      <c r="B12" s="148"/>
      <c r="C12" s="111"/>
      <c r="D12" s="111"/>
      <c r="E12" s="32"/>
      <c r="F12"/>
    </row>
    <row r="13" spans="1:6" s="33" customFormat="1" ht="16">
      <c r="A13" s="158"/>
      <c r="B13" s="148"/>
      <c r="C13" s="111"/>
      <c r="D13" s="111"/>
      <c r="E13" s="32"/>
      <c r="F13"/>
    </row>
    <row r="14" spans="1:6" s="33" customFormat="1" ht="16">
      <c r="A14" s="158"/>
      <c r="B14" s="148"/>
      <c r="C14" s="111"/>
      <c r="D14" s="111"/>
      <c r="E14" s="32"/>
      <c r="F14"/>
    </row>
    <row r="15" spans="1:6" s="33" customFormat="1" ht="16">
      <c r="A15" s="158"/>
      <c r="B15" s="148"/>
      <c r="C15" s="111"/>
      <c r="D15" s="111"/>
      <c r="E15" s="32"/>
      <c r="F15"/>
    </row>
    <row r="16" spans="1:6" s="33" customFormat="1" ht="16">
      <c r="A16" s="158"/>
      <c r="B16" s="148"/>
      <c r="C16" s="111"/>
      <c r="D16" s="111"/>
      <c r="E16" s="32"/>
      <c r="F16"/>
    </row>
    <row r="17" spans="1:6" s="33" customFormat="1" ht="16">
      <c r="A17" s="158"/>
      <c r="B17" s="148"/>
      <c r="C17" s="111"/>
      <c r="D17" s="111"/>
      <c r="E17" s="32"/>
      <c r="F17"/>
    </row>
    <row r="18" spans="1:6" s="33" customFormat="1" ht="16">
      <c r="A18" s="158"/>
      <c r="B18" s="148"/>
      <c r="C18" s="111"/>
      <c r="D18" s="111"/>
      <c r="E18" s="32"/>
      <c r="F18"/>
    </row>
    <row r="19" spans="1:6" s="33" customFormat="1" ht="16">
      <c r="A19" s="158"/>
      <c r="B19" s="148"/>
      <c r="C19" s="111"/>
      <c r="D19" s="111"/>
      <c r="E19" s="32"/>
      <c r="F19"/>
    </row>
    <row r="20" spans="1:6" s="33" customFormat="1" ht="16">
      <c r="A20" s="158"/>
      <c r="B20" s="148"/>
      <c r="C20" s="111"/>
      <c r="D20" s="111"/>
      <c r="E20" s="32"/>
      <c r="F20"/>
    </row>
    <row r="21" spans="1:6" s="33" customFormat="1" ht="16">
      <c r="A21" s="158"/>
      <c r="B21" s="148"/>
      <c r="C21" s="111"/>
      <c r="D21" s="111"/>
      <c r="E21" s="32"/>
      <c r="F21"/>
    </row>
    <row r="22" spans="1:6" s="33" customFormat="1" ht="16">
      <c r="A22" s="158"/>
      <c r="B22" s="148"/>
      <c r="C22" s="111"/>
      <c r="D22" s="111"/>
      <c r="E22" s="32"/>
      <c r="F22"/>
    </row>
    <row r="23" spans="1:6" s="33" customFormat="1" ht="16">
      <c r="A23" s="158"/>
      <c r="B23" s="148"/>
      <c r="C23" s="111"/>
      <c r="D23" s="111"/>
      <c r="E23" s="32"/>
      <c r="F23"/>
    </row>
    <row r="24" spans="1:6" s="33" customFormat="1" ht="16">
      <c r="A24" s="158"/>
      <c r="B24" s="148"/>
      <c r="C24" s="111"/>
      <c r="D24" s="111"/>
      <c r="E24" s="32"/>
      <c r="F24"/>
    </row>
    <row r="25" spans="1:6" s="33" customFormat="1" ht="16">
      <c r="A25" s="158"/>
      <c r="B25" s="148"/>
      <c r="C25" s="111"/>
      <c r="D25" s="111"/>
      <c r="E25" s="32"/>
      <c r="F25"/>
    </row>
    <row r="26" spans="1:6" s="33" customFormat="1" ht="16">
      <c r="A26" s="158"/>
      <c r="B26" s="148"/>
      <c r="C26" s="111"/>
      <c r="D26" s="111"/>
      <c r="E26" s="32"/>
      <c r="F26"/>
    </row>
    <row r="27" spans="1:6" s="33" customFormat="1" ht="16">
      <c r="A27" s="158"/>
      <c r="B27" s="148"/>
      <c r="C27" s="111"/>
      <c r="D27" s="111"/>
      <c r="E27" s="32"/>
      <c r="F27"/>
    </row>
    <row r="28" spans="1:6" s="33" customFormat="1" ht="16">
      <c r="A28" s="158"/>
      <c r="B28" s="148"/>
      <c r="C28" s="111"/>
      <c r="D28" s="111"/>
      <c r="E28" s="32"/>
      <c r="F28"/>
    </row>
    <row r="29" spans="1:6" s="33" customFormat="1" ht="16">
      <c r="A29" s="158"/>
      <c r="B29" s="148"/>
      <c r="C29" s="111"/>
      <c r="D29" s="111"/>
      <c r="E29" s="32"/>
      <c r="F29"/>
    </row>
    <row r="30" spans="1:6" s="33" customFormat="1" ht="16">
      <c r="A30" s="158"/>
      <c r="B30" s="148"/>
      <c r="C30" s="111"/>
      <c r="D30" s="111"/>
      <c r="E30" s="32"/>
      <c r="F30"/>
    </row>
    <row r="31" spans="1:6" s="33" customFormat="1" ht="16">
      <c r="A31" s="158"/>
      <c r="B31" s="148"/>
      <c r="C31" s="111"/>
      <c r="D31" s="111"/>
      <c r="E31" s="32"/>
      <c r="F31"/>
    </row>
    <row r="32" spans="1:6" s="33" customFormat="1" ht="16">
      <c r="A32" s="158"/>
      <c r="B32" s="148"/>
      <c r="C32" s="111"/>
      <c r="D32" s="111"/>
      <c r="E32" s="32"/>
      <c r="F32"/>
    </row>
    <row r="33" spans="1:6" s="33" customFormat="1" ht="16">
      <c r="A33" s="158"/>
      <c r="B33" s="148"/>
      <c r="C33" s="111"/>
      <c r="D33" s="111"/>
      <c r="E33" s="32"/>
      <c r="F33"/>
    </row>
    <row r="34" spans="1:6" s="33" customFormat="1" ht="16">
      <c r="A34" s="158"/>
      <c r="B34" s="148"/>
      <c r="C34" s="111"/>
      <c r="D34" s="111"/>
      <c r="E34" s="32"/>
      <c r="F34"/>
    </row>
    <row r="35" spans="1:6" s="33" customFormat="1" ht="16">
      <c r="A35" s="158"/>
      <c r="B35" s="148"/>
      <c r="C35" s="111"/>
      <c r="D35" s="111"/>
      <c r="E35" s="32"/>
      <c r="F35"/>
    </row>
    <row r="36" spans="1:6" s="33" customFormat="1" ht="16">
      <c r="A36" s="158"/>
      <c r="B36" s="148"/>
      <c r="C36" s="111"/>
      <c r="D36" s="111"/>
      <c r="E36" s="32"/>
      <c r="F36"/>
    </row>
    <row r="37" spans="1:6" s="33" customFormat="1" ht="16">
      <c r="A37" s="158"/>
      <c r="B37" s="148"/>
      <c r="C37" s="111"/>
      <c r="D37" s="111"/>
      <c r="E37" s="32"/>
      <c r="F37"/>
    </row>
    <row r="38" spans="1:6" s="33" customFormat="1" ht="16">
      <c r="A38" s="158"/>
      <c r="B38" s="148"/>
      <c r="C38" s="111"/>
      <c r="D38" s="111"/>
      <c r="E38" s="32"/>
      <c r="F38"/>
    </row>
    <row r="39" spans="1:6" s="33" customFormat="1" ht="16">
      <c r="A39" s="158"/>
      <c r="B39" s="148"/>
      <c r="C39" s="111"/>
      <c r="D39" s="111"/>
      <c r="E39" s="32"/>
      <c r="F39"/>
    </row>
    <row r="40" spans="1:6" s="33" customFormat="1" ht="16">
      <c r="A40" s="158"/>
      <c r="B40" s="148"/>
      <c r="C40" s="111"/>
      <c r="D40" s="111"/>
      <c r="E40" s="32"/>
      <c r="F40"/>
    </row>
    <row r="41" spans="1:6" s="33" customFormat="1" ht="16">
      <c r="A41" s="158"/>
      <c r="B41" s="148"/>
      <c r="C41" s="111"/>
      <c r="D41" s="111"/>
      <c r="E41" s="32"/>
      <c r="F41"/>
    </row>
    <row r="42" spans="1:6" s="33" customFormat="1" ht="16">
      <c r="A42" s="158"/>
      <c r="B42" s="148"/>
      <c r="C42" s="111"/>
      <c r="D42" s="111"/>
      <c r="E42" s="32"/>
      <c r="F42"/>
    </row>
    <row r="43" spans="1:6" s="33" customFormat="1" ht="16">
      <c r="A43" s="158"/>
      <c r="B43" s="148"/>
      <c r="C43" s="111"/>
      <c r="D43" s="111"/>
      <c r="E43" s="32"/>
      <c r="F43"/>
    </row>
    <row r="44" spans="1:6" s="33" customFormat="1" ht="16">
      <c r="A44" s="158"/>
      <c r="B44" s="148"/>
      <c r="C44" s="111"/>
      <c r="D44" s="111"/>
      <c r="E44" s="32"/>
      <c r="F44"/>
    </row>
    <row r="45" spans="1:6" s="33" customFormat="1" ht="16">
      <c r="A45" s="158"/>
      <c r="B45" s="148"/>
      <c r="C45" s="111"/>
      <c r="D45" s="111"/>
      <c r="E45" s="32"/>
      <c r="F45"/>
    </row>
    <row r="46" spans="1:6" s="33" customFormat="1" ht="16">
      <c r="A46" s="158"/>
      <c r="B46" s="148"/>
      <c r="C46" s="111"/>
      <c r="D46" s="111"/>
      <c r="E46" s="32"/>
      <c r="F46"/>
    </row>
    <row r="47" spans="1:6" s="33" customFormat="1" ht="16">
      <c r="A47" s="158"/>
      <c r="B47" s="148"/>
      <c r="C47" s="111"/>
      <c r="D47" s="111"/>
      <c r="E47" s="32"/>
      <c r="F47"/>
    </row>
    <row r="48" spans="1:6" s="33" customFormat="1" ht="16">
      <c r="A48" s="158"/>
      <c r="B48" s="148"/>
      <c r="C48" s="111"/>
      <c r="D48" s="111"/>
      <c r="E48" s="32"/>
      <c r="F48"/>
    </row>
    <row r="49" spans="1:6" s="33" customFormat="1" ht="16">
      <c r="A49" s="158"/>
      <c r="B49" s="148"/>
      <c r="C49" s="111"/>
      <c r="D49" s="111"/>
      <c r="E49" s="32"/>
      <c r="F49"/>
    </row>
    <row r="50" spans="1:6" s="33" customFormat="1" ht="16">
      <c r="A50" s="158"/>
      <c r="B50" s="148"/>
      <c r="C50" s="111"/>
      <c r="D50" s="111"/>
      <c r="E50" s="32"/>
      <c r="F50"/>
    </row>
    <row r="51" spans="1:6" s="33" customFormat="1" ht="16">
      <c r="A51" s="158"/>
      <c r="B51" s="148"/>
      <c r="C51" s="111"/>
      <c r="D51" s="111"/>
      <c r="E51" s="32"/>
      <c r="F51"/>
    </row>
    <row r="52" spans="1:6" s="33" customFormat="1" ht="16">
      <c r="A52" s="158"/>
      <c r="B52" s="148"/>
      <c r="C52" s="111"/>
      <c r="D52" s="111"/>
      <c r="E52" s="32"/>
      <c r="F52"/>
    </row>
    <row r="53" spans="1:6" s="33" customFormat="1" ht="16">
      <c r="A53" s="158"/>
      <c r="B53" s="148"/>
      <c r="C53" s="111"/>
      <c r="D53" s="111"/>
      <c r="E53" s="32"/>
      <c r="F53"/>
    </row>
    <row r="54" spans="1:6" s="33" customFormat="1" ht="16">
      <c r="A54" s="158"/>
      <c r="B54" s="148"/>
      <c r="C54" s="111"/>
      <c r="D54" s="111"/>
      <c r="E54" s="32"/>
      <c r="F54"/>
    </row>
    <row r="55" spans="1:6" s="33" customFormat="1" ht="16">
      <c r="A55" s="158"/>
      <c r="B55" s="148"/>
      <c r="C55" s="111"/>
      <c r="D55" s="111"/>
      <c r="E55" s="32"/>
      <c r="F55"/>
    </row>
    <row r="56" spans="1:6" s="33" customFormat="1" ht="16">
      <c r="A56" s="158"/>
      <c r="B56" s="148"/>
      <c r="C56" s="111"/>
      <c r="D56" s="111"/>
      <c r="E56" s="32"/>
      <c r="F56"/>
    </row>
    <row r="57" spans="1:6" s="33" customFormat="1" ht="16">
      <c r="A57" s="158"/>
      <c r="B57" s="148"/>
      <c r="C57" s="111"/>
      <c r="D57" s="111"/>
      <c r="E57" s="32"/>
      <c r="F57"/>
    </row>
    <row r="58" spans="1:6" s="33" customFormat="1" ht="16">
      <c r="A58" s="158"/>
      <c r="B58" s="148"/>
      <c r="C58" s="111"/>
      <c r="D58" s="111"/>
      <c r="E58" s="32"/>
      <c r="F58"/>
    </row>
    <row r="59" spans="1:6" s="33" customFormat="1" ht="16">
      <c r="A59" s="158"/>
      <c r="B59" s="148"/>
      <c r="C59" s="111"/>
      <c r="D59" s="111"/>
      <c r="E59" s="32"/>
      <c r="F59"/>
    </row>
    <row r="60" spans="1:6" s="33" customFormat="1" ht="16">
      <c r="A60" s="158"/>
      <c r="B60" s="148"/>
      <c r="C60" s="111"/>
      <c r="D60" s="111"/>
      <c r="E60" s="32"/>
      <c r="F60"/>
    </row>
    <row r="61" spans="1:6" s="33" customFormat="1" ht="16">
      <c r="A61" s="158"/>
      <c r="B61" s="148"/>
      <c r="C61" s="111"/>
      <c r="D61" s="111"/>
      <c r="E61" s="32"/>
      <c r="F61"/>
    </row>
    <row r="62" spans="1:6" s="33" customFormat="1" ht="16">
      <c r="A62" s="158"/>
      <c r="B62" s="148"/>
      <c r="C62" s="111"/>
      <c r="D62" s="111"/>
      <c r="E62" s="32"/>
      <c r="F62"/>
    </row>
    <row r="63" spans="1:6" s="33" customFormat="1" ht="16">
      <c r="A63" s="158"/>
      <c r="B63" s="148"/>
      <c r="C63" s="111"/>
      <c r="D63" s="111"/>
      <c r="E63" s="32"/>
      <c r="F63"/>
    </row>
    <row r="64" spans="1:6" s="33" customFormat="1" ht="16">
      <c r="A64" s="158"/>
      <c r="B64" s="148"/>
      <c r="C64" s="111"/>
      <c r="D64" s="111"/>
      <c r="E64" s="32"/>
      <c r="F64"/>
    </row>
    <row r="65" spans="1:6" s="33" customFormat="1" ht="16">
      <c r="A65" s="158"/>
      <c r="B65" s="148"/>
      <c r="C65" s="111"/>
      <c r="D65" s="111"/>
      <c r="E65" s="32"/>
      <c r="F65"/>
    </row>
    <row r="66" spans="1:6" s="33" customFormat="1" ht="16">
      <c r="A66" s="158"/>
      <c r="B66" s="148"/>
      <c r="C66" s="111"/>
      <c r="D66" s="111"/>
      <c r="E66" s="32"/>
      <c r="F66"/>
    </row>
    <row r="67" spans="1:6" s="33" customFormat="1" ht="16">
      <c r="A67" s="158"/>
      <c r="B67" s="148"/>
      <c r="C67" s="111"/>
      <c r="D67" s="111"/>
      <c r="E67" s="32"/>
      <c r="F67"/>
    </row>
    <row r="68" spans="1:6" s="33" customFormat="1" ht="16">
      <c r="A68" s="158"/>
      <c r="B68" s="148"/>
      <c r="C68" s="111"/>
      <c r="D68" s="111"/>
      <c r="E68" s="32"/>
      <c r="F68"/>
    </row>
    <row r="69" spans="1:6" s="33" customFormat="1" ht="16">
      <c r="A69" s="158"/>
      <c r="B69" s="148"/>
      <c r="C69" s="111"/>
      <c r="D69" s="111"/>
      <c r="E69" s="32"/>
      <c r="F69"/>
    </row>
    <row r="70" spans="1:6" s="33" customFormat="1" ht="16">
      <c r="A70" s="158"/>
      <c r="B70" s="148"/>
      <c r="C70" s="111"/>
      <c r="D70" s="111"/>
      <c r="E70" s="32"/>
      <c r="F70"/>
    </row>
    <row r="71" spans="1:6" s="33" customFormat="1" ht="16">
      <c r="A71" s="158"/>
      <c r="B71" s="148"/>
      <c r="C71" s="111"/>
      <c r="D71" s="111"/>
      <c r="E71" s="32"/>
      <c r="F71"/>
    </row>
    <row r="72" spans="1:6" s="33" customFormat="1" ht="16">
      <c r="A72" s="158"/>
      <c r="B72" s="148"/>
      <c r="C72" s="111"/>
      <c r="D72" s="111"/>
      <c r="E72" s="32"/>
      <c r="F72"/>
    </row>
    <row r="73" spans="1:6" s="33" customFormat="1" ht="16">
      <c r="A73" s="158"/>
      <c r="B73" s="148"/>
      <c r="C73" s="111"/>
      <c r="D73" s="111"/>
      <c r="E73" s="32"/>
      <c r="F73"/>
    </row>
    <row r="74" spans="1:6" s="33" customFormat="1" ht="16">
      <c r="A74" s="158"/>
      <c r="B74" s="148"/>
      <c r="C74" s="111"/>
      <c r="D74" s="111"/>
      <c r="E74" s="32"/>
      <c r="F74"/>
    </row>
    <row r="75" spans="1:6" s="33" customFormat="1" ht="16">
      <c r="A75" s="158"/>
      <c r="B75" s="148"/>
      <c r="C75" s="111"/>
      <c r="D75" s="111"/>
      <c r="E75" s="32"/>
      <c r="F75"/>
    </row>
    <row r="76" spans="1:6" s="33" customFormat="1" ht="16">
      <c r="A76" s="158"/>
      <c r="B76" s="148"/>
      <c r="C76" s="111"/>
      <c r="D76" s="111"/>
      <c r="E76" s="32"/>
      <c r="F76"/>
    </row>
    <row r="77" spans="1:6" s="33" customFormat="1" ht="16">
      <c r="A77" s="158"/>
      <c r="B77" s="148"/>
      <c r="C77" s="111"/>
      <c r="D77" s="111"/>
      <c r="E77" s="32"/>
      <c r="F77"/>
    </row>
    <row r="78" spans="1:6" s="33" customFormat="1" ht="16">
      <c r="A78" s="158"/>
      <c r="B78" s="148"/>
      <c r="C78" s="111"/>
      <c r="D78" s="111"/>
      <c r="E78" s="32"/>
      <c r="F78"/>
    </row>
    <row r="79" spans="1:6" s="33" customFormat="1" ht="16">
      <c r="A79" s="158"/>
      <c r="B79" s="148"/>
      <c r="C79" s="111"/>
      <c r="D79" s="111"/>
      <c r="E79" s="32"/>
      <c r="F79"/>
    </row>
    <row r="80" spans="1:6" s="33" customFormat="1" ht="16">
      <c r="A80" s="158"/>
      <c r="B80" s="148"/>
      <c r="C80" s="111"/>
      <c r="D80" s="111"/>
      <c r="E80" s="32"/>
      <c r="F80"/>
    </row>
    <row r="81" spans="1:6" s="33" customFormat="1" ht="16">
      <c r="A81" s="158"/>
      <c r="B81" s="148"/>
      <c r="C81" s="111"/>
      <c r="D81" s="111"/>
      <c r="E81" s="32"/>
      <c r="F81"/>
    </row>
    <row r="82" spans="1:6" s="33" customFormat="1" ht="16">
      <c r="A82" s="158"/>
      <c r="B82" s="148"/>
      <c r="C82" s="111"/>
      <c r="D82" s="111"/>
      <c r="E82" s="32"/>
      <c r="F82"/>
    </row>
    <row r="83" spans="1:6" s="33" customFormat="1" ht="16">
      <c r="A83" s="158"/>
      <c r="B83" s="148"/>
      <c r="C83" s="111"/>
      <c r="D83" s="111"/>
      <c r="E83" s="32"/>
      <c r="F83"/>
    </row>
    <row r="84" spans="1:6" s="33" customFormat="1" ht="16">
      <c r="A84" s="158"/>
      <c r="B84" s="148"/>
      <c r="C84" s="111"/>
      <c r="D84" s="111"/>
      <c r="E84" s="32"/>
      <c r="F84"/>
    </row>
    <row r="85" spans="1:6" s="33" customFormat="1" ht="16">
      <c r="A85" s="158"/>
      <c r="B85" s="148"/>
      <c r="C85" s="111"/>
      <c r="D85" s="111"/>
      <c r="E85" s="32"/>
      <c r="F85"/>
    </row>
    <row r="86" spans="1:6" s="33" customFormat="1" ht="16">
      <c r="A86" s="158"/>
      <c r="B86" s="148"/>
      <c r="C86" s="111"/>
      <c r="D86" s="111"/>
      <c r="E86" s="32"/>
      <c r="F86"/>
    </row>
    <row r="87" spans="1:6" s="33" customFormat="1" ht="16">
      <c r="A87" s="158"/>
      <c r="B87" s="148"/>
      <c r="C87" s="111"/>
      <c r="D87" s="111"/>
      <c r="E87" s="32"/>
      <c r="F87"/>
    </row>
    <row r="88" spans="1:6" s="33" customFormat="1" ht="16">
      <c r="A88" s="158"/>
      <c r="B88" s="148"/>
      <c r="C88" s="111"/>
      <c r="D88" s="111"/>
      <c r="E88" s="32"/>
      <c r="F88"/>
    </row>
    <row r="89" spans="1:6" s="33" customFormat="1" ht="16">
      <c r="A89" s="158"/>
      <c r="B89" s="148"/>
      <c r="C89" s="111"/>
      <c r="D89" s="111"/>
      <c r="E89" s="32"/>
      <c r="F89"/>
    </row>
    <row r="90" spans="1:6" s="33" customFormat="1" ht="16">
      <c r="A90" s="158"/>
      <c r="B90" s="148"/>
      <c r="C90" s="111"/>
      <c r="D90" s="111"/>
      <c r="E90" s="32"/>
      <c r="F90"/>
    </row>
    <row r="91" spans="1:6" s="33" customFormat="1" ht="16">
      <c r="A91" s="158"/>
      <c r="B91" s="148"/>
      <c r="C91" s="111"/>
      <c r="D91" s="111"/>
      <c r="E91" s="32"/>
      <c r="F91"/>
    </row>
    <row r="92" spans="1:6" s="33" customFormat="1" ht="16">
      <c r="A92" s="158"/>
      <c r="B92" s="148"/>
      <c r="C92" s="111"/>
      <c r="D92" s="111"/>
      <c r="E92" s="32"/>
      <c r="F92"/>
    </row>
    <row r="93" spans="1:6" s="33" customFormat="1" ht="16">
      <c r="A93" s="158"/>
      <c r="B93" s="148"/>
      <c r="C93" s="111"/>
      <c r="D93" s="111"/>
      <c r="E93" s="32"/>
      <c r="F93"/>
    </row>
    <row r="94" spans="1:6" s="33" customFormat="1" ht="16">
      <c r="A94" s="158"/>
      <c r="B94" s="148"/>
      <c r="C94" s="111"/>
      <c r="D94" s="111"/>
      <c r="E94" s="32"/>
      <c r="F94"/>
    </row>
    <row r="95" spans="1:6" s="33" customFormat="1" ht="16">
      <c r="A95" s="158"/>
      <c r="B95" s="148"/>
      <c r="C95" s="111"/>
      <c r="D95" s="111"/>
      <c r="E95" s="32"/>
      <c r="F95"/>
    </row>
    <row r="96" spans="1:6" s="33" customFormat="1" ht="16">
      <c r="A96" s="158"/>
      <c r="B96" s="148"/>
      <c r="C96" s="111"/>
      <c r="D96" s="111"/>
      <c r="E96" s="32"/>
      <c r="F96"/>
    </row>
    <row r="97" spans="1:6" s="33" customFormat="1" ht="16">
      <c r="A97" s="158"/>
      <c r="B97" s="148"/>
      <c r="C97" s="111"/>
      <c r="D97" s="111"/>
      <c r="E97" s="32"/>
      <c r="F97"/>
    </row>
    <row r="98" spans="1:6" s="33" customFormat="1" ht="16">
      <c r="A98" s="158"/>
      <c r="B98" s="148"/>
      <c r="C98" s="111"/>
      <c r="D98" s="111"/>
      <c r="E98" s="32"/>
      <c r="F98"/>
    </row>
    <row r="99" spans="1:6" s="33" customFormat="1" ht="16">
      <c r="A99" s="158"/>
      <c r="B99" s="148"/>
      <c r="C99" s="111"/>
      <c r="D99" s="111"/>
      <c r="E99" s="32"/>
      <c r="F99"/>
    </row>
    <row r="100" spans="1:6" s="33" customFormat="1" ht="16">
      <c r="A100" s="158"/>
      <c r="B100" s="148"/>
      <c r="C100" s="111"/>
      <c r="D100" s="111"/>
      <c r="E100" s="32"/>
      <c r="F100"/>
    </row>
    <row r="101" spans="1:6" s="33" customFormat="1" ht="16">
      <c r="A101" s="158"/>
      <c r="B101" s="148"/>
      <c r="C101" s="111"/>
      <c r="D101" s="111"/>
      <c r="E101" s="32"/>
      <c r="F101"/>
    </row>
    <row r="102" spans="1:6" s="33" customFormat="1" ht="16">
      <c r="A102" s="158"/>
      <c r="B102" s="148"/>
      <c r="C102" s="111"/>
      <c r="D102" s="111"/>
      <c r="E102" s="32"/>
      <c r="F102"/>
    </row>
    <row r="103" spans="1:6" s="33" customFormat="1" ht="16">
      <c r="A103" s="158"/>
      <c r="B103" s="148"/>
      <c r="C103" s="111"/>
      <c r="D103" s="111"/>
      <c r="E103" s="32"/>
      <c r="F103"/>
    </row>
    <row r="104" spans="1:6" s="33" customFormat="1" ht="16">
      <c r="A104" s="158"/>
      <c r="B104" s="148"/>
      <c r="C104" s="111"/>
      <c r="D104" s="111"/>
      <c r="E104" s="32"/>
      <c r="F104"/>
    </row>
    <row r="105" spans="1:6" s="33" customFormat="1" ht="16">
      <c r="A105" s="158"/>
      <c r="B105" s="148"/>
      <c r="C105" s="111"/>
      <c r="D105" s="111"/>
      <c r="E105" s="32"/>
      <c r="F105"/>
    </row>
    <row r="106" spans="1:6" s="33" customFormat="1" ht="16">
      <c r="A106" s="158"/>
      <c r="B106" s="148"/>
      <c r="C106" s="111"/>
      <c r="D106" s="111"/>
      <c r="E106" s="32"/>
      <c r="F106"/>
    </row>
    <row r="107" spans="1:6" s="33" customFormat="1" ht="16">
      <c r="A107" s="158"/>
      <c r="B107" s="148"/>
      <c r="C107" s="111"/>
      <c r="D107" s="111"/>
      <c r="E107" s="32"/>
      <c r="F107"/>
    </row>
    <row r="108" spans="1:6" s="33" customFormat="1" ht="16">
      <c r="A108" s="158"/>
      <c r="B108" s="148"/>
      <c r="C108" s="111"/>
      <c r="D108" s="111"/>
      <c r="E108" s="32"/>
      <c r="F108"/>
    </row>
    <row r="109" spans="1:6" s="33" customFormat="1" ht="16">
      <c r="A109" s="158"/>
      <c r="B109" s="148"/>
      <c r="C109" s="111"/>
      <c r="D109" s="111"/>
      <c r="E109" s="32"/>
      <c r="F109"/>
    </row>
    <row r="110" spans="1:6" s="33" customFormat="1" ht="16">
      <c r="A110" s="158"/>
      <c r="B110" s="148"/>
      <c r="C110" s="111"/>
      <c r="D110" s="111"/>
      <c r="E110" s="32"/>
      <c r="F110"/>
    </row>
    <row r="111" spans="1:6" s="33" customFormat="1" ht="16">
      <c r="A111" s="158"/>
      <c r="B111" s="148"/>
      <c r="C111" s="111"/>
      <c r="D111" s="111"/>
      <c r="E111" s="32"/>
      <c r="F111"/>
    </row>
    <row r="112" spans="1:6" s="33" customFormat="1" ht="16">
      <c r="A112" s="158"/>
      <c r="B112" s="148"/>
      <c r="C112" s="111"/>
      <c r="D112" s="111"/>
      <c r="E112" s="32"/>
      <c r="F112"/>
    </row>
    <row r="113" spans="1:6" s="33" customFormat="1" ht="16">
      <c r="A113" s="158"/>
      <c r="B113" s="148"/>
      <c r="C113" s="111"/>
      <c r="D113" s="111"/>
      <c r="E113" s="32"/>
      <c r="F113"/>
    </row>
    <row r="114" spans="1:6" s="33" customFormat="1" ht="16">
      <c r="A114" s="158"/>
      <c r="B114" s="148"/>
      <c r="C114" s="111"/>
      <c r="D114" s="111"/>
      <c r="E114" s="32"/>
      <c r="F114"/>
    </row>
    <row r="115" spans="1:6" s="33" customFormat="1" ht="16">
      <c r="A115" s="158"/>
      <c r="B115" s="148"/>
      <c r="C115" s="111"/>
      <c r="D115" s="111"/>
      <c r="E115" s="32"/>
      <c r="F115"/>
    </row>
    <row r="116" spans="1:6" s="33" customFormat="1" ht="16">
      <c r="A116" s="158"/>
      <c r="B116" s="148"/>
      <c r="C116" s="111"/>
      <c r="D116" s="111"/>
      <c r="E116" s="32"/>
      <c r="F116"/>
    </row>
    <row r="117" spans="1:6" s="33" customFormat="1" ht="16">
      <c r="A117" s="158"/>
      <c r="B117" s="148"/>
      <c r="C117" s="111"/>
      <c r="D117" s="111"/>
      <c r="E117" s="32"/>
      <c r="F117"/>
    </row>
    <row r="118" spans="1:6" s="33" customFormat="1" ht="16">
      <c r="A118" s="158"/>
      <c r="B118" s="148"/>
      <c r="C118" s="111"/>
      <c r="D118" s="111"/>
      <c r="E118" s="32"/>
      <c r="F118"/>
    </row>
    <row r="119" spans="1:6" s="33" customFormat="1" ht="16">
      <c r="A119" s="158"/>
      <c r="B119" s="148"/>
      <c r="C119" s="111"/>
      <c r="D119" s="111"/>
      <c r="E119" s="32"/>
      <c r="F119"/>
    </row>
    <row r="120" spans="1:6" s="33" customFormat="1" ht="16">
      <c r="A120" s="158"/>
      <c r="B120" s="148"/>
      <c r="C120" s="111"/>
      <c r="D120" s="111"/>
      <c r="E120" s="32"/>
      <c r="F120"/>
    </row>
    <row r="121" spans="1:6" s="33" customFormat="1" ht="16">
      <c r="A121" s="158"/>
      <c r="B121" s="148"/>
      <c r="C121" s="111"/>
      <c r="D121" s="111"/>
      <c r="E121" s="32"/>
      <c r="F121"/>
    </row>
    <row r="122" spans="1:6" s="33" customFormat="1" ht="16">
      <c r="A122" s="158"/>
      <c r="B122" s="148"/>
      <c r="C122" s="111"/>
      <c r="D122" s="111"/>
      <c r="E122" s="32"/>
      <c r="F122"/>
    </row>
    <row r="123" spans="1:6" s="33" customFormat="1" ht="16">
      <c r="A123" s="158"/>
      <c r="B123" s="148"/>
      <c r="C123" s="111"/>
      <c r="D123" s="111"/>
      <c r="E123" s="32"/>
      <c r="F123"/>
    </row>
    <row r="124" spans="1:6" s="33" customFormat="1" ht="16">
      <c r="A124" s="158"/>
      <c r="B124" s="148"/>
      <c r="C124" s="111"/>
      <c r="D124" s="111"/>
      <c r="E124" s="32"/>
      <c r="F124"/>
    </row>
    <row r="125" spans="1:6" s="33" customFormat="1" ht="16">
      <c r="A125" s="158"/>
      <c r="B125" s="148"/>
      <c r="C125" s="111"/>
      <c r="D125" s="111"/>
      <c r="E125" s="32"/>
      <c r="F125"/>
    </row>
    <row r="126" spans="1:6" s="33" customFormat="1" ht="16">
      <c r="A126" s="158"/>
      <c r="B126" s="148"/>
      <c r="C126" s="111"/>
      <c r="D126" s="111"/>
      <c r="E126" s="32"/>
      <c r="F126"/>
    </row>
    <row r="127" spans="1:6" s="33" customFormat="1" ht="16">
      <c r="A127" s="158"/>
      <c r="B127" s="148"/>
      <c r="C127" s="111"/>
      <c r="D127" s="111"/>
      <c r="E127" s="32"/>
      <c r="F127"/>
    </row>
    <row r="128" spans="1:6" s="33" customFormat="1" ht="16">
      <c r="A128" s="158"/>
      <c r="B128" s="148"/>
      <c r="C128" s="111"/>
      <c r="D128" s="111"/>
      <c r="E128" s="32"/>
      <c r="F128"/>
    </row>
    <row r="129" spans="1:6" s="33" customFormat="1" ht="16">
      <c r="A129" s="158"/>
      <c r="B129" s="148"/>
      <c r="C129" s="111"/>
      <c r="D129" s="111"/>
      <c r="E129" s="32"/>
      <c r="F129"/>
    </row>
    <row r="130" spans="1:6" s="33" customFormat="1" ht="16">
      <c r="A130" s="158"/>
      <c r="B130" s="148"/>
      <c r="C130" s="111"/>
      <c r="D130" s="111"/>
      <c r="E130" s="32"/>
      <c r="F130"/>
    </row>
    <row r="131" spans="1:6" s="33" customFormat="1" ht="16">
      <c r="A131" s="158"/>
      <c r="B131" s="148"/>
      <c r="C131" s="111"/>
      <c r="D131" s="111"/>
      <c r="E131" s="32"/>
      <c r="F131"/>
    </row>
    <row r="132" spans="1:6" s="33" customFormat="1" ht="16">
      <c r="A132" s="158"/>
      <c r="B132" s="148"/>
      <c r="C132" s="111"/>
      <c r="D132" s="111"/>
      <c r="E132" s="32"/>
      <c r="F132"/>
    </row>
    <row r="133" spans="1:6" s="33" customFormat="1" ht="16">
      <c r="A133" s="158"/>
      <c r="B133" s="148"/>
      <c r="C133" s="111"/>
      <c r="D133" s="111"/>
      <c r="E133" s="32"/>
      <c r="F133"/>
    </row>
    <row r="134" spans="1:6" s="33" customFormat="1" ht="16">
      <c r="A134" s="158"/>
      <c r="B134" s="148"/>
      <c r="C134" s="111"/>
      <c r="D134" s="111"/>
      <c r="E134" s="32"/>
      <c r="F134"/>
    </row>
    <row r="135" spans="1:6" s="33" customFormat="1" ht="16">
      <c r="A135" s="158"/>
      <c r="B135" s="148"/>
      <c r="C135" s="111"/>
      <c r="D135" s="111"/>
      <c r="E135" s="32"/>
      <c r="F135"/>
    </row>
    <row r="136" spans="1:6" s="33" customFormat="1" ht="16">
      <c r="A136" s="158"/>
      <c r="B136" s="148"/>
      <c r="C136" s="111"/>
      <c r="D136" s="111"/>
      <c r="E136" s="32"/>
      <c r="F136"/>
    </row>
    <row r="137" spans="1:6" s="33" customFormat="1" ht="16">
      <c r="A137" s="158"/>
      <c r="B137" s="148"/>
      <c r="C137" s="111"/>
      <c r="D137" s="111"/>
      <c r="E137" s="32"/>
      <c r="F137"/>
    </row>
    <row r="138" spans="1:6" s="33" customFormat="1" ht="16">
      <c r="A138" s="158"/>
      <c r="B138" s="148"/>
      <c r="C138" s="111"/>
      <c r="D138" s="111"/>
      <c r="E138" s="32"/>
      <c r="F138"/>
    </row>
    <row r="139" spans="1:6" s="33" customFormat="1" ht="16">
      <c r="A139" s="158"/>
      <c r="B139" s="148"/>
      <c r="C139" s="111"/>
      <c r="D139" s="111"/>
      <c r="E139" s="32"/>
      <c r="F139"/>
    </row>
    <row r="140" spans="1:6" s="33" customFormat="1" ht="16">
      <c r="A140" s="158"/>
      <c r="B140" s="148"/>
      <c r="C140" s="111"/>
      <c r="D140" s="111"/>
      <c r="E140" s="32"/>
      <c r="F140"/>
    </row>
    <row r="141" spans="1:6" s="33" customFormat="1" ht="16">
      <c r="A141" s="158"/>
      <c r="B141" s="148"/>
      <c r="C141" s="111"/>
      <c r="D141" s="111"/>
      <c r="E141" s="32"/>
      <c r="F141"/>
    </row>
    <row r="142" spans="1:6" s="33" customFormat="1" ht="16">
      <c r="A142" s="158"/>
      <c r="B142" s="148"/>
      <c r="C142" s="111"/>
      <c r="D142" s="111"/>
      <c r="E142" s="32"/>
      <c r="F142"/>
    </row>
    <row r="143" spans="1:6" s="33" customFormat="1" ht="16">
      <c r="A143" s="158"/>
      <c r="B143" s="148"/>
      <c r="C143" s="111"/>
      <c r="D143" s="111"/>
      <c r="E143" s="32"/>
      <c r="F143"/>
    </row>
    <row r="144" spans="1:6" s="33" customFormat="1" ht="16">
      <c r="A144" s="158"/>
      <c r="B144" s="148"/>
      <c r="C144" s="111"/>
      <c r="D144" s="111"/>
      <c r="E144" s="32"/>
      <c r="F144"/>
    </row>
    <row r="145" spans="1:6" s="33" customFormat="1" ht="16">
      <c r="A145" s="158"/>
      <c r="B145" s="148"/>
      <c r="C145" s="111"/>
      <c r="D145" s="111"/>
      <c r="E145" s="32"/>
      <c r="F145"/>
    </row>
    <row r="146" spans="1:6" s="33" customFormat="1" ht="16">
      <c r="A146" s="158"/>
      <c r="B146" s="148"/>
      <c r="C146" s="111"/>
      <c r="D146" s="111"/>
      <c r="E146" s="32"/>
      <c r="F146"/>
    </row>
    <row r="147" spans="1:6" s="33" customFormat="1" ht="16">
      <c r="A147" s="158"/>
      <c r="B147" s="148"/>
      <c r="C147" s="111"/>
      <c r="D147" s="111"/>
      <c r="E147" s="32"/>
      <c r="F147"/>
    </row>
    <row r="148" spans="1:6" s="33" customFormat="1" ht="16">
      <c r="A148" s="158"/>
      <c r="B148" s="148"/>
      <c r="C148" s="111"/>
      <c r="D148" s="111"/>
      <c r="E148" s="32"/>
      <c r="F148"/>
    </row>
    <row r="149" spans="1:6" s="33" customFormat="1" ht="16">
      <c r="A149" s="158"/>
      <c r="B149" s="148"/>
      <c r="C149" s="111"/>
      <c r="D149" s="111"/>
      <c r="E149" s="32"/>
      <c r="F149"/>
    </row>
    <row r="150" spans="1:6" s="33" customFormat="1" ht="16">
      <c r="A150" s="158"/>
      <c r="B150" s="148"/>
      <c r="C150" s="111"/>
      <c r="D150" s="111"/>
      <c r="E150" s="32"/>
      <c r="F150"/>
    </row>
    <row r="151" spans="1:6" s="33" customFormat="1" ht="16">
      <c r="A151" s="158"/>
      <c r="B151" s="148"/>
      <c r="C151" s="111"/>
      <c r="D151" s="111"/>
      <c r="E151" s="32"/>
      <c r="F151"/>
    </row>
    <row r="152" spans="1:6" s="33" customFormat="1" ht="16">
      <c r="A152" s="158"/>
      <c r="B152" s="148"/>
      <c r="C152" s="111"/>
      <c r="D152" s="111"/>
      <c r="E152" s="32"/>
      <c r="F152"/>
    </row>
    <row r="153" spans="1:6" s="33" customFormat="1" ht="16">
      <c r="A153" s="158"/>
      <c r="B153" s="148"/>
      <c r="C153" s="111"/>
      <c r="D153" s="111"/>
      <c r="E153" s="32"/>
      <c r="F153"/>
    </row>
    <row r="154" spans="1:6" s="33" customFormat="1" ht="16">
      <c r="A154" s="158"/>
      <c r="B154" s="148"/>
      <c r="C154" s="111"/>
      <c r="D154" s="111"/>
      <c r="E154" s="32"/>
      <c r="F154"/>
    </row>
    <row r="155" spans="1:6" s="33" customFormat="1" ht="16">
      <c r="A155" s="158"/>
      <c r="B155" s="148"/>
      <c r="C155" s="111"/>
      <c r="D155" s="111"/>
      <c r="E155" s="32"/>
      <c r="F155"/>
    </row>
    <row r="156" spans="1:6" s="33" customFormat="1" ht="16">
      <c r="A156" s="158"/>
      <c r="B156" s="148"/>
      <c r="C156" s="111"/>
      <c r="D156" s="111"/>
      <c r="E156" s="32"/>
      <c r="F156"/>
    </row>
    <row r="157" spans="1:6" s="33" customFormat="1" ht="16">
      <c r="A157" s="158"/>
      <c r="B157" s="148"/>
      <c r="C157" s="111"/>
      <c r="D157" s="111"/>
      <c r="E157" s="32"/>
      <c r="F157"/>
    </row>
    <row r="158" spans="1:6" s="33" customFormat="1" ht="16">
      <c r="A158" s="158"/>
      <c r="B158" s="148"/>
      <c r="C158" s="111"/>
      <c r="D158" s="111"/>
      <c r="E158" s="32"/>
      <c r="F158"/>
    </row>
    <row r="159" spans="1:6" s="33" customFormat="1" ht="16">
      <c r="A159" s="158"/>
      <c r="B159" s="148"/>
      <c r="C159" s="111"/>
      <c r="D159" s="111"/>
      <c r="E159" s="32"/>
      <c r="F159"/>
    </row>
    <row r="160" spans="1:6" s="33" customFormat="1" ht="16">
      <c r="A160" s="158"/>
      <c r="B160" s="148"/>
      <c r="C160" s="111"/>
      <c r="D160" s="111"/>
      <c r="E160" s="32"/>
      <c r="F160"/>
    </row>
    <row r="161" spans="1:6" s="33" customFormat="1" ht="16">
      <c r="A161" s="158"/>
      <c r="B161" s="148"/>
      <c r="C161" s="111"/>
      <c r="D161" s="111"/>
      <c r="E161" s="32"/>
      <c r="F161"/>
    </row>
    <row r="162" spans="1:6" s="33" customFormat="1" ht="16">
      <c r="A162" s="158"/>
      <c r="B162" s="148"/>
      <c r="C162" s="111"/>
      <c r="D162" s="111"/>
      <c r="E162" s="32"/>
      <c r="F162"/>
    </row>
    <row r="163" spans="1:6" s="33" customFormat="1" ht="16">
      <c r="A163" s="158"/>
      <c r="B163" s="148"/>
      <c r="C163" s="111"/>
      <c r="D163" s="111"/>
      <c r="E163" s="32"/>
      <c r="F163"/>
    </row>
    <row r="164" spans="1:6" s="33" customFormat="1" ht="16">
      <c r="A164" s="158"/>
      <c r="B164" s="148"/>
      <c r="C164" s="111"/>
      <c r="D164" s="111"/>
      <c r="E164" s="32"/>
      <c r="F164"/>
    </row>
    <row r="165" spans="1:6" s="33" customFormat="1" ht="16">
      <c r="A165" s="158"/>
      <c r="B165" s="148"/>
      <c r="C165" s="111"/>
      <c r="D165" s="111"/>
      <c r="E165" s="32"/>
      <c r="F165"/>
    </row>
    <row r="166" spans="1:6" s="33" customFormat="1" ht="16">
      <c r="A166" s="158"/>
      <c r="B166" s="148"/>
      <c r="C166" s="111"/>
      <c r="D166" s="111"/>
      <c r="E166" s="32"/>
      <c r="F166"/>
    </row>
    <row r="167" spans="1:6" s="33" customFormat="1" ht="16">
      <c r="A167" s="158"/>
      <c r="B167" s="148"/>
      <c r="C167" s="111"/>
      <c r="D167" s="111"/>
      <c r="E167" s="32"/>
      <c r="F167"/>
    </row>
    <row r="168" spans="1:6" s="33" customFormat="1" ht="16">
      <c r="A168" s="158"/>
      <c r="B168" s="148"/>
      <c r="C168" s="111"/>
      <c r="D168" s="111"/>
      <c r="E168" s="32"/>
      <c r="F168"/>
    </row>
    <row r="169" spans="1:6" s="33" customFormat="1" ht="16">
      <c r="A169" s="158"/>
      <c r="B169" s="148"/>
      <c r="C169" s="111"/>
      <c r="D169" s="111"/>
      <c r="E169" s="32"/>
      <c r="F169"/>
    </row>
    <row r="170" spans="1:6" s="33" customFormat="1" ht="16">
      <c r="A170" s="158"/>
      <c r="B170" s="148"/>
      <c r="C170" s="111"/>
      <c r="D170" s="111"/>
      <c r="E170" s="32"/>
      <c r="F170"/>
    </row>
    <row r="171" spans="1:6" s="33" customFormat="1" ht="16">
      <c r="A171" s="158"/>
      <c r="B171" s="148"/>
      <c r="C171" s="111"/>
      <c r="D171" s="111"/>
      <c r="E171" s="32"/>
      <c r="F171"/>
    </row>
    <row r="172" spans="1:6" s="33" customFormat="1" ht="16">
      <c r="A172" s="158"/>
      <c r="B172" s="148"/>
      <c r="C172" s="111"/>
      <c r="D172" s="111"/>
      <c r="E172" s="32"/>
      <c r="F172"/>
    </row>
    <row r="173" spans="1:6" s="33" customFormat="1" ht="16">
      <c r="A173" s="158"/>
      <c r="B173" s="148"/>
      <c r="C173" s="111"/>
      <c r="D173" s="111"/>
      <c r="E173" s="32"/>
      <c r="F173"/>
    </row>
    <row r="174" spans="1:6" s="33" customFormat="1" ht="16">
      <c r="A174" s="158"/>
      <c r="B174" s="148"/>
      <c r="C174" s="111"/>
      <c r="D174" s="111"/>
      <c r="E174" s="32"/>
      <c r="F174"/>
    </row>
    <row r="175" spans="1:6" s="33" customFormat="1" ht="16">
      <c r="A175" s="158"/>
      <c r="B175" s="148"/>
      <c r="C175" s="111"/>
      <c r="D175" s="111"/>
      <c r="E175" s="32"/>
      <c r="F175"/>
    </row>
    <row r="176" spans="1:6" s="33" customFormat="1" ht="16">
      <c r="A176" s="158"/>
      <c r="B176" s="148"/>
      <c r="C176" s="111"/>
      <c r="D176" s="111"/>
      <c r="E176" s="32"/>
      <c r="F176"/>
    </row>
    <row r="177" spans="1:6" s="33" customFormat="1" ht="16">
      <c r="A177" s="158"/>
      <c r="B177" s="148"/>
      <c r="C177" s="111"/>
      <c r="D177" s="111"/>
      <c r="E177" s="32"/>
      <c r="F177"/>
    </row>
    <row r="178" spans="1:6" s="33" customFormat="1" ht="16">
      <c r="A178" s="158"/>
      <c r="B178" s="148"/>
      <c r="C178" s="111"/>
      <c r="D178" s="111"/>
      <c r="E178" s="32"/>
      <c r="F178"/>
    </row>
    <row r="179" spans="1:6" s="33" customFormat="1" ht="16">
      <c r="A179" s="158"/>
      <c r="B179" s="148"/>
      <c r="C179" s="111"/>
      <c r="D179" s="111"/>
      <c r="E179" s="32"/>
      <c r="F179"/>
    </row>
    <row r="180" spans="1:6" s="33" customFormat="1" ht="16">
      <c r="A180" s="158"/>
      <c r="B180" s="148"/>
      <c r="C180" s="111"/>
      <c r="D180" s="111"/>
      <c r="E180" s="32"/>
      <c r="F180"/>
    </row>
    <row r="181" spans="1:6" s="33" customFormat="1" ht="16">
      <c r="A181" s="158"/>
      <c r="B181" s="148"/>
      <c r="C181" s="111"/>
      <c r="D181" s="111"/>
      <c r="E181" s="32"/>
      <c r="F181"/>
    </row>
    <row r="182" spans="1:6" s="33" customFormat="1" ht="16">
      <c r="A182" s="158"/>
      <c r="B182" s="148"/>
      <c r="C182" s="111"/>
      <c r="D182" s="111"/>
      <c r="E182" s="32"/>
      <c r="F182"/>
    </row>
    <row r="183" spans="1:6" s="33" customFormat="1" ht="16">
      <c r="A183" s="158"/>
      <c r="B183" s="148"/>
      <c r="C183" s="111"/>
      <c r="D183" s="111"/>
      <c r="E183" s="32"/>
      <c r="F183"/>
    </row>
    <row r="184" spans="1:6" s="33" customFormat="1" ht="16">
      <c r="A184" s="158"/>
      <c r="B184" s="148"/>
      <c r="C184" s="111"/>
      <c r="D184" s="111"/>
      <c r="E184" s="32"/>
      <c r="F184"/>
    </row>
    <row r="185" spans="1:6" s="33" customFormat="1" ht="16">
      <c r="A185" s="158"/>
      <c r="B185" s="148"/>
      <c r="C185" s="111"/>
      <c r="D185" s="111"/>
      <c r="E185" s="32"/>
      <c r="F185"/>
    </row>
    <row r="186" spans="1:6" s="33" customFormat="1" ht="16">
      <c r="A186" s="158"/>
      <c r="B186" s="148"/>
      <c r="C186" s="111"/>
      <c r="D186" s="111"/>
      <c r="E186" s="32"/>
      <c r="F186"/>
    </row>
    <row r="187" spans="1:6" s="33" customFormat="1" ht="16">
      <c r="A187" s="158"/>
      <c r="B187" s="148"/>
      <c r="C187" s="111"/>
      <c r="D187" s="111"/>
      <c r="E187" s="32"/>
      <c r="F187"/>
    </row>
    <row r="188" spans="1:6" s="33" customFormat="1" ht="16">
      <c r="A188" s="158"/>
      <c r="B188" s="148"/>
      <c r="C188" s="111"/>
      <c r="D188" s="111"/>
      <c r="E188" s="32"/>
      <c r="F188"/>
    </row>
    <row r="189" spans="1:6" s="33" customFormat="1" ht="16">
      <c r="A189" s="158"/>
      <c r="B189" s="148"/>
      <c r="C189" s="111"/>
      <c r="D189" s="111"/>
      <c r="E189" s="32"/>
      <c r="F189"/>
    </row>
    <row r="190" spans="1:6" s="33" customFormat="1" ht="16">
      <c r="A190" s="158"/>
      <c r="B190" s="148"/>
      <c r="C190" s="111"/>
      <c r="D190" s="111"/>
      <c r="E190" s="32"/>
      <c r="F190"/>
    </row>
    <row r="191" spans="1:6" s="33" customFormat="1" ht="16">
      <c r="A191" s="158"/>
      <c r="B191" s="148"/>
      <c r="C191" s="111"/>
      <c r="D191" s="111"/>
      <c r="E191" s="32"/>
      <c r="F191"/>
    </row>
    <row r="192" spans="1:6" s="33" customFormat="1" ht="16">
      <c r="A192" s="158"/>
      <c r="B192" s="148"/>
      <c r="C192" s="111"/>
      <c r="D192" s="111"/>
      <c r="E192" s="32"/>
      <c r="F192"/>
    </row>
    <row r="193" spans="1:6" s="33" customFormat="1" ht="16">
      <c r="A193" s="158"/>
      <c r="B193" s="148"/>
      <c r="C193" s="111"/>
      <c r="D193" s="111"/>
      <c r="E193" s="32"/>
      <c r="F193"/>
    </row>
    <row r="194" spans="1:6" s="33" customFormat="1" ht="16">
      <c r="A194" s="158"/>
      <c r="B194" s="148"/>
      <c r="C194" s="111"/>
      <c r="D194" s="111"/>
      <c r="E194" s="32"/>
      <c r="F194"/>
    </row>
    <row r="195" spans="1:6" s="33" customFormat="1" ht="16">
      <c r="A195" s="158"/>
      <c r="B195" s="148"/>
      <c r="C195" s="111"/>
      <c r="D195" s="111"/>
      <c r="E195" s="32"/>
      <c r="F195"/>
    </row>
    <row r="196" spans="1:6" s="33" customFormat="1" ht="16">
      <c r="A196" s="158"/>
      <c r="B196" s="148"/>
      <c r="C196" s="111"/>
      <c r="D196" s="111"/>
      <c r="E196" s="32"/>
      <c r="F196"/>
    </row>
    <row r="197" spans="1:6" s="33" customFormat="1" ht="16">
      <c r="A197" s="158"/>
      <c r="B197" s="148"/>
      <c r="C197" s="111"/>
      <c r="D197" s="111"/>
      <c r="E197" s="32"/>
      <c r="F197"/>
    </row>
    <row r="198" spans="1:6" s="33" customFormat="1" ht="16">
      <c r="A198" s="158"/>
      <c r="B198" s="148"/>
      <c r="C198" s="111"/>
      <c r="D198" s="111"/>
      <c r="E198" s="32"/>
      <c r="F198"/>
    </row>
    <row r="199" spans="1:6" s="33" customFormat="1" ht="16">
      <c r="A199" s="158"/>
      <c r="B199" s="148"/>
      <c r="C199" s="111"/>
      <c r="D199" s="111"/>
      <c r="E199" s="32"/>
      <c r="F199"/>
    </row>
    <row r="200" spans="1:6" s="33" customFormat="1" ht="16">
      <c r="A200" s="158"/>
      <c r="B200" s="148"/>
      <c r="C200" s="111"/>
      <c r="D200" s="111"/>
      <c r="E200" s="32"/>
      <c r="F200"/>
    </row>
    <row r="201" spans="1:6" s="33" customFormat="1" ht="16">
      <c r="A201" s="158"/>
      <c r="B201" s="148"/>
      <c r="C201" s="111"/>
      <c r="D201" s="111"/>
      <c r="E201" s="32"/>
      <c r="F201"/>
    </row>
    <row r="202" spans="1:6" s="33" customFormat="1" ht="16">
      <c r="A202" s="158"/>
      <c r="B202" s="148"/>
      <c r="C202" s="111"/>
      <c r="D202" s="111"/>
      <c r="E202" s="32"/>
      <c r="F202"/>
    </row>
    <row r="203" spans="1:6" s="33" customFormat="1" ht="16">
      <c r="A203" s="158"/>
      <c r="B203" s="148"/>
      <c r="C203" s="111"/>
      <c r="D203" s="111"/>
      <c r="E203" s="32"/>
      <c r="F203"/>
    </row>
    <row r="204" spans="1:6" s="33" customFormat="1" ht="16">
      <c r="A204" s="158"/>
      <c r="B204" s="148"/>
      <c r="C204" s="111"/>
      <c r="D204" s="111"/>
      <c r="E204" s="32"/>
      <c r="F204"/>
    </row>
    <row r="205" spans="1:6" s="33" customFormat="1" ht="16">
      <c r="A205" s="158"/>
      <c r="B205" s="148"/>
      <c r="C205" s="111"/>
      <c r="D205" s="111"/>
      <c r="E205" s="32"/>
      <c r="F205"/>
    </row>
    <row r="206" spans="1:6" s="33" customFormat="1" ht="16">
      <c r="A206" s="158"/>
      <c r="B206" s="148"/>
      <c r="C206" s="111"/>
      <c r="D206" s="111"/>
      <c r="E206" s="32"/>
      <c r="F206"/>
    </row>
    <row r="207" spans="1:6" s="33" customFormat="1" ht="16">
      <c r="A207" s="158"/>
      <c r="B207" s="148"/>
      <c r="C207" s="111"/>
      <c r="D207" s="111"/>
      <c r="E207" s="32"/>
      <c r="F207"/>
    </row>
    <row r="208" spans="1:6" s="33" customFormat="1" ht="16">
      <c r="A208" s="158"/>
      <c r="B208" s="148"/>
      <c r="C208" s="111"/>
      <c r="D208" s="111"/>
      <c r="E208" s="32"/>
      <c r="F208"/>
    </row>
    <row r="209" spans="1:6" s="33" customFormat="1" ht="16">
      <c r="A209" s="158"/>
      <c r="B209" s="148"/>
      <c r="C209" s="111"/>
      <c r="D209" s="111"/>
      <c r="E209" s="32"/>
      <c r="F209"/>
    </row>
    <row r="210" spans="1:6" s="33" customFormat="1" ht="16">
      <c r="A210" s="158"/>
      <c r="B210" s="148"/>
      <c r="C210" s="111"/>
      <c r="D210" s="111"/>
      <c r="E210" s="32"/>
      <c r="F210"/>
    </row>
    <row r="211" spans="1:6" s="33" customFormat="1" ht="16">
      <c r="A211" s="158"/>
      <c r="B211" s="148"/>
      <c r="C211" s="111"/>
      <c r="D211" s="111"/>
      <c r="E211" s="32"/>
      <c r="F211"/>
    </row>
    <row r="212" spans="1:6" s="33" customFormat="1" ht="16">
      <c r="A212" s="158"/>
      <c r="B212" s="148"/>
      <c r="C212" s="111"/>
      <c r="D212" s="111"/>
      <c r="E212" s="32"/>
      <c r="F212"/>
    </row>
    <row r="213" spans="1:6" s="33" customFormat="1" ht="16">
      <c r="A213" s="158"/>
      <c r="B213" s="148"/>
      <c r="C213" s="111"/>
      <c r="D213" s="111"/>
      <c r="E213" s="32"/>
      <c r="F213"/>
    </row>
    <row r="214" spans="1:6" s="33" customFormat="1" ht="16">
      <c r="A214" s="158"/>
      <c r="B214" s="148"/>
      <c r="C214" s="111"/>
      <c r="D214" s="111"/>
      <c r="E214" s="32"/>
      <c r="F214"/>
    </row>
    <row r="215" spans="1:6" s="33" customFormat="1" ht="16">
      <c r="A215" s="158"/>
      <c r="B215" s="148"/>
      <c r="C215" s="111"/>
      <c r="D215" s="111"/>
      <c r="E215" s="32"/>
      <c r="F215"/>
    </row>
    <row r="216" spans="1:6" s="33" customFormat="1" ht="16">
      <c r="A216" s="158"/>
      <c r="B216" s="148"/>
      <c r="C216" s="111"/>
      <c r="D216" s="111"/>
      <c r="E216" s="32"/>
      <c r="F216"/>
    </row>
    <row r="217" spans="1:6" s="33" customFormat="1" ht="16">
      <c r="A217" s="158"/>
      <c r="B217" s="148"/>
      <c r="C217" s="111"/>
      <c r="D217" s="111"/>
      <c r="E217" s="32"/>
      <c r="F217"/>
    </row>
    <row r="218" spans="1:6" s="33" customFormat="1" ht="16">
      <c r="A218" s="158"/>
      <c r="B218" s="148"/>
      <c r="C218" s="111"/>
      <c r="D218" s="111"/>
      <c r="E218" s="32"/>
      <c r="F218"/>
    </row>
    <row r="219" spans="1:6" s="33" customFormat="1" ht="16">
      <c r="A219" s="158"/>
      <c r="B219" s="148"/>
      <c r="C219" s="111"/>
      <c r="D219" s="111"/>
      <c r="E219" s="32"/>
      <c r="F219"/>
    </row>
    <row r="220" spans="1:6" s="33" customFormat="1" ht="16">
      <c r="A220" s="158"/>
      <c r="B220" s="148"/>
      <c r="C220" s="111"/>
      <c r="D220" s="111"/>
      <c r="E220" s="32"/>
      <c r="F220"/>
    </row>
    <row r="221" spans="1:6" s="33" customFormat="1" ht="16">
      <c r="A221" s="158"/>
      <c r="B221" s="148"/>
      <c r="C221" s="111"/>
      <c r="D221" s="111"/>
      <c r="E221" s="32"/>
      <c r="F221"/>
    </row>
    <row r="222" spans="1:6" s="33" customFormat="1" ht="16">
      <c r="A222" s="158"/>
      <c r="B222" s="148"/>
      <c r="C222" s="111"/>
      <c r="D222" s="111"/>
      <c r="E222" s="32"/>
      <c r="F222"/>
    </row>
    <row r="223" spans="1:6" s="33" customFormat="1" ht="16">
      <c r="A223" s="158"/>
      <c r="B223" s="148"/>
      <c r="C223" s="111"/>
      <c r="D223" s="111"/>
      <c r="E223" s="32"/>
      <c r="F223"/>
    </row>
    <row r="224" spans="1:6" s="33" customFormat="1" ht="16">
      <c r="A224" s="158"/>
      <c r="B224" s="148"/>
      <c r="C224" s="111"/>
      <c r="D224" s="111"/>
      <c r="E224" s="32"/>
      <c r="F224"/>
    </row>
    <row r="225" spans="1:6" s="33" customFormat="1" ht="16">
      <c r="A225" s="158"/>
      <c r="B225" s="148"/>
      <c r="C225" s="111"/>
      <c r="D225" s="111"/>
      <c r="E225" s="32"/>
      <c r="F225"/>
    </row>
    <row r="226" spans="1:6" s="33" customFormat="1" ht="16">
      <c r="A226" s="158"/>
      <c r="B226" s="148"/>
      <c r="C226" s="111"/>
      <c r="D226" s="111"/>
      <c r="E226" s="32"/>
      <c r="F226"/>
    </row>
    <row r="227" spans="1:6" s="33" customFormat="1" ht="16">
      <c r="A227" s="158"/>
      <c r="B227" s="148"/>
      <c r="C227" s="111"/>
      <c r="D227" s="111"/>
      <c r="E227" s="32"/>
      <c r="F227"/>
    </row>
    <row r="228" spans="1:6" s="33" customFormat="1" ht="16">
      <c r="A228" s="158"/>
      <c r="B228" s="148"/>
      <c r="C228" s="111"/>
      <c r="D228" s="111"/>
      <c r="E228" s="32"/>
      <c r="F228"/>
    </row>
    <row r="229" spans="1:6" s="33" customFormat="1" ht="16">
      <c r="A229" s="158"/>
      <c r="B229" s="148"/>
      <c r="C229" s="111"/>
      <c r="D229" s="111"/>
      <c r="E229" s="32"/>
      <c r="F229"/>
    </row>
    <row r="230" spans="1:6" s="33" customFormat="1" ht="16">
      <c r="A230" s="158"/>
      <c r="B230" s="148"/>
      <c r="C230" s="111"/>
      <c r="D230" s="111"/>
      <c r="E230" s="32"/>
      <c r="F230"/>
    </row>
    <row r="231" spans="1:6" s="33" customFormat="1" ht="16">
      <c r="A231" s="158"/>
      <c r="B231" s="148"/>
      <c r="C231" s="111"/>
      <c r="D231" s="111"/>
      <c r="E231" s="32"/>
      <c r="F231"/>
    </row>
    <row r="232" spans="1:6" s="33" customFormat="1" ht="16">
      <c r="A232" s="158"/>
      <c r="B232" s="148"/>
      <c r="C232" s="111"/>
      <c r="D232" s="111"/>
      <c r="E232" s="32"/>
      <c r="F232"/>
    </row>
    <row r="233" spans="1:6" s="33" customFormat="1" ht="16">
      <c r="A233" s="158"/>
      <c r="B233" s="148"/>
      <c r="C233" s="111"/>
      <c r="D233" s="111"/>
      <c r="E233" s="32"/>
      <c r="F233"/>
    </row>
    <row r="234" spans="1:6" s="33" customFormat="1" ht="16">
      <c r="A234" s="158"/>
      <c r="B234" s="148"/>
      <c r="C234" s="111"/>
      <c r="D234" s="111"/>
      <c r="E234" s="32"/>
      <c r="F234"/>
    </row>
    <row r="235" spans="1:6" s="33" customFormat="1" ht="16">
      <c r="A235" s="158"/>
      <c r="B235" s="148"/>
      <c r="C235" s="111"/>
      <c r="D235" s="111"/>
      <c r="E235" s="32"/>
      <c r="F235"/>
    </row>
    <row r="236" spans="1:6" s="33" customFormat="1" ht="16">
      <c r="A236" s="158"/>
      <c r="B236" s="148"/>
      <c r="C236" s="111"/>
      <c r="D236" s="111"/>
      <c r="E236" s="32"/>
      <c r="F236"/>
    </row>
    <row r="237" spans="1:6" s="33" customFormat="1" ht="16">
      <c r="A237" s="158"/>
      <c r="B237" s="148"/>
      <c r="C237" s="111"/>
      <c r="D237" s="111"/>
      <c r="E237" s="32"/>
      <c r="F237"/>
    </row>
    <row r="238" spans="1:6" s="33" customFormat="1" ht="16">
      <c r="A238" s="158"/>
      <c r="B238" s="148"/>
      <c r="C238" s="111"/>
      <c r="D238" s="111"/>
      <c r="E238" s="32"/>
      <c r="F238"/>
    </row>
    <row r="239" spans="1:6" s="33" customFormat="1" ht="16">
      <c r="A239" s="158"/>
      <c r="B239" s="148"/>
      <c r="C239" s="111"/>
      <c r="D239" s="111"/>
      <c r="E239" s="32"/>
      <c r="F239"/>
    </row>
    <row r="240" spans="1:6" s="33" customFormat="1" ht="16">
      <c r="A240" s="158"/>
      <c r="B240" s="148"/>
      <c r="C240" s="111"/>
      <c r="D240" s="111"/>
      <c r="E240" s="32"/>
      <c r="F240"/>
    </row>
    <row r="241" spans="1:6" s="33" customFormat="1" ht="16">
      <c r="A241" s="158"/>
      <c r="B241" s="148"/>
      <c r="C241" s="111"/>
      <c r="D241" s="111"/>
      <c r="E241" s="32"/>
      <c r="F241"/>
    </row>
    <row r="242" spans="1:6" s="33" customFormat="1" ht="16">
      <c r="A242" s="158"/>
      <c r="B242" s="148"/>
      <c r="C242" s="111"/>
      <c r="D242" s="111"/>
      <c r="E242" s="32"/>
      <c r="F242"/>
    </row>
    <row r="243" spans="1:6" s="33" customFormat="1" ht="16">
      <c r="A243" s="158"/>
      <c r="B243" s="148"/>
      <c r="C243" s="111"/>
      <c r="D243" s="111"/>
      <c r="E243" s="32"/>
      <c r="F243"/>
    </row>
    <row r="244" spans="1:6" s="33" customFormat="1" ht="16">
      <c r="A244" s="158"/>
      <c r="B244" s="148"/>
      <c r="C244" s="111"/>
      <c r="D244" s="111"/>
      <c r="E244" s="32"/>
      <c r="F244"/>
    </row>
    <row r="245" spans="1:6" s="33" customFormat="1" ht="16">
      <c r="A245" s="158"/>
      <c r="B245" s="148"/>
      <c r="C245" s="111"/>
      <c r="D245" s="111"/>
      <c r="E245" s="32"/>
      <c r="F245"/>
    </row>
    <row r="246" spans="1:6" s="33" customFormat="1" ht="16">
      <c r="A246" s="158"/>
      <c r="B246" s="148"/>
      <c r="C246" s="111"/>
      <c r="D246" s="111"/>
      <c r="E246" s="32"/>
      <c r="F246"/>
    </row>
    <row r="247" spans="1:6" s="33" customFormat="1" ht="16">
      <c r="A247" s="158"/>
      <c r="B247" s="148"/>
      <c r="C247" s="111"/>
      <c r="D247" s="111"/>
      <c r="E247" s="32"/>
      <c r="F247"/>
    </row>
    <row r="248" spans="1:6" s="33" customFormat="1" ht="16">
      <c r="A248" s="158"/>
      <c r="B248" s="148"/>
      <c r="C248" s="111"/>
      <c r="D248" s="111"/>
      <c r="E248" s="32"/>
      <c r="F248"/>
    </row>
    <row r="249" spans="1:6" s="33" customFormat="1" ht="16">
      <c r="A249" s="158"/>
      <c r="B249" s="148"/>
      <c r="C249" s="111"/>
      <c r="D249" s="111"/>
      <c r="E249" s="32"/>
      <c r="F249"/>
    </row>
    <row r="250" spans="1:6" s="33" customFormat="1" ht="16">
      <c r="A250" s="158"/>
      <c r="B250" s="148"/>
      <c r="C250" s="111"/>
      <c r="D250" s="111"/>
      <c r="E250" s="32"/>
      <c r="F250"/>
    </row>
    <row r="251" spans="1:6" s="33" customFormat="1" ht="16">
      <c r="A251" s="158"/>
      <c r="B251" s="148"/>
      <c r="C251" s="111"/>
      <c r="D251" s="111"/>
      <c r="E251" s="32"/>
      <c r="F251"/>
    </row>
    <row r="252" spans="1:6" s="33" customFormat="1" ht="16">
      <c r="A252" s="158"/>
      <c r="B252" s="148"/>
      <c r="C252" s="111"/>
      <c r="D252" s="111"/>
      <c r="E252" s="32"/>
      <c r="F252"/>
    </row>
    <row r="253" spans="1:6" s="33" customFormat="1" ht="16">
      <c r="A253" s="158"/>
      <c r="B253" s="148"/>
      <c r="C253" s="111"/>
      <c r="D253" s="111"/>
      <c r="E253" s="32"/>
      <c r="F253"/>
    </row>
    <row r="254" spans="1:6" s="33" customFormat="1" ht="16">
      <c r="A254" s="158"/>
      <c r="B254" s="148"/>
      <c r="C254" s="111"/>
      <c r="D254" s="111"/>
      <c r="E254" s="32"/>
      <c r="F254"/>
    </row>
    <row r="255" spans="1:6" s="33" customFormat="1" ht="16">
      <c r="A255" s="158"/>
      <c r="B255" s="148"/>
      <c r="C255" s="111"/>
      <c r="D255" s="111"/>
      <c r="E255" s="32"/>
      <c r="F255"/>
    </row>
    <row r="256" spans="1:6" s="33" customFormat="1" ht="16">
      <c r="A256" s="158"/>
      <c r="B256" s="148"/>
      <c r="C256" s="111"/>
      <c r="D256" s="111"/>
      <c r="E256" s="32"/>
      <c r="F256"/>
    </row>
    <row r="257" spans="1:6" s="33" customFormat="1" ht="16">
      <c r="A257" s="158"/>
      <c r="B257" s="148"/>
      <c r="C257" s="111"/>
      <c r="D257" s="111"/>
      <c r="E257" s="32"/>
      <c r="F257"/>
    </row>
    <row r="258" spans="1:6" s="33" customFormat="1" ht="16">
      <c r="A258" s="158"/>
      <c r="B258" s="148"/>
      <c r="C258" s="111"/>
      <c r="D258" s="111"/>
      <c r="E258" s="32"/>
      <c r="F258"/>
    </row>
    <row r="259" spans="1:6" s="33" customFormat="1" ht="16">
      <c r="A259" s="158"/>
      <c r="B259" s="148"/>
      <c r="C259" s="111"/>
      <c r="D259" s="111"/>
      <c r="E259" s="32"/>
      <c r="F259"/>
    </row>
    <row r="260" spans="1:6" s="33" customFormat="1" ht="16">
      <c r="A260" s="158"/>
      <c r="B260" s="148"/>
      <c r="C260" s="111"/>
      <c r="D260" s="111"/>
      <c r="E260" s="32"/>
      <c r="F260"/>
    </row>
    <row r="261" spans="1:6" s="33" customFormat="1" ht="16">
      <c r="A261" s="158"/>
      <c r="B261" s="148"/>
      <c r="C261" s="111"/>
      <c r="D261" s="111"/>
      <c r="E261" s="32"/>
      <c r="F261"/>
    </row>
    <row r="262" spans="1:6" s="33" customFormat="1" ht="16">
      <c r="A262" s="158"/>
      <c r="B262" s="148"/>
      <c r="C262" s="111"/>
      <c r="D262" s="111"/>
      <c r="E262" s="32"/>
      <c r="F262"/>
    </row>
    <row r="263" spans="1:6" s="33" customFormat="1" ht="16">
      <c r="A263" s="158"/>
      <c r="B263" s="148"/>
      <c r="C263" s="111"/>
      <c r="D263" s="111"/>
      <c r="E263" s="32"/>
      <c r="F263"/>
    </row>
    <row r="264" spans="1:6" s="33" customFormat="1" ht="16">
      <c r="A264" s="158"/>
      <c r="B264" s="148"/>
      <c r="C264" s="111"/>
      <c r="D264" s="111"/>
      <c r="E264" s="32"/>
      <c r="F264"/>
    </row>
    <row r="265" spans="1:6" s="33" customFormat="1" ht="16">
      <c r="A265" s="158"/>
      <c r="B265" s="148"/>
      <c r="C265" s="111"/>
      <c r="D265" s="111"/>
      <c r="E265" s="32"/>
      <c r="F265"/>
    </row>
    <row r="266" spans="1:6" s="33" customFormat="1" ht="16">
      <c r="A266" s="158"/>
      <c r="B266" s="148"/>
      <c r="C266" s="111"/>
      <c r="D266" s="111"/>
      <c r="E266" s="32"/>
      <c r="F266"/>
    </row>
    <row r="267" spans="1:6" s="33" customFormat="1" ht="16">
      <c r="A267" s="158"/>
      <c r="B267" s="148"/>
      <c r="C267" s="111"/>
      <c r="D267" s="111"/>
      <c r="E267" s="32"/>
      <c r="F267"/>
    </row>
    <row r="268" spans="1:6" s="33" customFormat="1" ht="16">
      <c r="A268" s="158"/>
      <c r="B268" s="148"/>
      <c r="C268" s="111"/>
      <c r="D268" s="111"/>
      <c r="E268" s="32"/>
      <c r="F268"/>
    </row>
    <row r="269" spans="1:6" s="33" customFormat="1" ht="16">
      <c r="A269" s="158"/>
      <c r="B269" s="148"/>
      <c r="C269" s="111"/>
      <c r="D269" s="111"/>
      <c r="E269" s="32"/>
      <c r="F269"/>
    </row>
    <row r="270" spans="1:6" s="33" customFormat="1" ht="16">
      <c r="A270" s="158"/>
      <c r="B270" s="148"/>
      <c r="C270" s="111"/>
      <c r="D270" s="111"/>
      <c r="E270" s="32"/>
      <c r="F270"/>
    </row>
    <row r="271" spans="1:6" s="33" customFormat="1" ht="16">
      <c r="A271" s="158"/>
      <c r="B271" s="148"/>
      <c r="C271" s="111"/>
      <c r="D271" s="111"/>
      <c r="E271" s="32"/>
      <c r="F271"/>
    </row>
    <row r="272" spans="1:6" s="33" customFormat="1" ht="16">
      <c r="A272" s="158"/>
      <c r="B272" s="148"/>
      <c r="C272" s="111"/>
      <c r="D272" s="111"/>
      <c r="E272" s="32"/>
      <c r="F272"/>
    </row>
    <row r="273" spans="1:6" s="33" customFormat="1" ht="16">
      <c r="A273" s="158"/>
      <c r="B273" s="148"/>
      <c r="C273" s="111"/>
      <c r="D273" s="111"/>
      <c r="E273" s="32"/>
      <c r="F273"/>
    </row>
    <row r="274" spans="1:6" s="33" customFormat="1" ht="16">
      <c r="A274" s="158"/>
      <c r="B274" s="148"/>
      <c r="C274" s="111"/>
      <c r="D274" s="111"/>
      <c r="E274" s="32"/>
      <c r="F274"/>
    </row>
    <row r="275" spans="1:6" s="33" customFormat="1" ht="16">
      <c r="A275" s="158"/>
      <c r="B275" s="148"/>
      <c r="C275" s="111"/>
      <c r="D275" s="111"/>
      <c r="E275" s="32"/>
      <c r="F275"/>
    </row>
    <row r="276" spans="1:6" s="33" customFormat="1" ht="16">
      <c r="A276" s="158"/>
      <c r="B276" s="148"/>
      <c r="C276" s="111"/>
      <c r="D276" s="111"/>
      <c r="E276" s="32"/>
      <c r="F276"/>
    </row>
    <row r="277" spans="1:6" s="33" customFormat="1" ht="16">
      <c r="A277" s="158"/>
      <c r="B277" s="148"/>
      <c r="C277" s="111"/>
      <c r="D277" s="111"/>
      <c r="E277" s="32"/>
      <c r="F277"/>
    </row>
    <row r="278" spans="1:6" s="33" customFormat="1" ht="16">
      <c r="A278" s="158"/>
      <c r="B278" s="148"/>
      <c r="C278" s="111"/>
      <c r="D278" s="111"/>
      <c r="E278" s="32"/>
      <c r="F278"/>
    </row>
    <row r="279" spans="1:6" s="33" customFormat="1" ht="16">
      <c r="A279" s="158"/>
      <c r="B279" s="148"/>
      <c r="C279" s="111"/>
      <c r="D279" s="111"/>
      <c r="E279" s="32"/>
      <c r="F279"/>
    </row>
    <row r="280" spans="1:6" s="33" customFormat="1" ht="16">
      <c r="A280" s="158"/>
      <c r="B280" s="148"/>
      <c r="C280" s="111"/>
      <c r="D280" s="111"/>
      <c r="E280" s="32"/>
      <c r="F280"/>
    </row>
    <row r="281" spans="1:6" s="33" customFormat="1" ht="16">
      <c r="A281" s="158"/>
      <c r="B281" s="148"/>
      <c r="C281" s="111"/>
      <c r="D281" s="111"/>
      <c r="E281" s="32"/>
      <c r="F281"/>
    </row>
    <row r="282" spans="1:6" s="33" customFormat="1" ht="16">
      <c r="A282" s="158"/>
      <c r="B282" s="148"/>
      <c r="C282" s="111"/>
      <c r="D282" s="111"/>
      <c r="E282" s="32"/>
      <c r="F282"/>
    </row>
    <row r="283" spans="1:6" s="33" customFormat="1" ht="16">
      <c r="A283" s="158"/>
      <c r="B283" s="148"/>
      <c r="C283" s="111"/>
      <c r="D283" s="111"/>
      <c r="E283" s="32"/>
      <c r="F283"/>
    </row>
    <row r="284" spans="1:6" s="33" customFormat="1" ht="16">
      <c r="A284" s="158"/>
      <c r="B284" s="148"/>
      <c r="C284" s="111"/>
      <c r="D284" s="111"/>
      <c r="E284" s="32"/>
      <c r="F284"/>
    </row>
    <row r="285" spans="1:6" s="33" customFormat="1" ht="16">
      <c r="A285" s="158"/>
      <c r="B285" s="148"/>
      <c r="C285" s="111"/>
      <c r="D285" s="111"/>
      <c r="E285" s="32"/>
      <c r="F285"/>
    </row>
    <row r="286" spans="1:6" s="33" customFormat="1" ht="16">
      <c r="A286" s="158"/>
      <c r="B286" s="148"/>
      <c r="C286" s="111"/>
      <c r="D286" s="111"/>
      <c r="E286" s="32"/>
      <c r="F286"/>
    </row>
    <row r="287" spans="1:6" s="33" customFormat="1" ht="16">
      <c r="A287" s="158"/>
      <c r="B287" s="148"/>
      <c r="C287" s="111"/>
      <c r="D287" s="111"/>
      <c r="E287" s="32"/>
      <c r="F287"/>
    </row>
    <row r="288" spans="1:6" s="33" customFormat="1" ht="16">
      <c r="A288" s="158"/>
      <c r="B288" s="148"/>
      <c r="C288" s="111"/>
      <c r="D288" s="111"/>
      <c r="E288" s="32"/>
      <c r="F288"/>
    </row>
    <row r="289" spans="1:6" s="33" customFormat="1" ht="16">
      <c r="A289" s="158"/>
      <c r="B289" s="148"/>
      <c r="C289" s="111"/>
      <c r="D289" s="111"/>
      <c r="E289" s="32"/>
      <c r="F289"/>
    </row>
    <row r="290" spans="1:6" s="33" customFormat="1" ht="16">
      <c r="A290" s="158"/>
      <c r="B290" s="148"/>
      <c r="C290" s="111"/>
      <c r="D290" s="111"/>
      <c r="E290" s="32"/>
      <c r="F290"/>
    </row>
    <row r="291" spans="1:6" s="33" customFormat="1" ht="16">
      <c r="A291" s="158"/>
      <c r="B291" s="148"/>
      <c r="C291" s="111"/>
      <c r="D291" s="111"/>
      <c r="E291" s="32"/>
      <c r="F291"/>
    </row>
    <row r="292" spans="1:6" s="33" customFormat="1" ht="16">
      <c r="A292" s="158"/>
      <c r="B292" s="148"/>
      <c r="C292" s="111"/>
      <c r="D292" s="111"/>
      <c r="E292" s="32"/>
      <c r="F292"/>
    </row>
    <row r="293" spans="1:6" s="33" customFormat="1" ht="16">
      <c r="A293" s="158"/>
      <c r="B293" s="148"/>
      <c r="C293" s="111"/>
      <c r="D293" s="111"/>
      <c r="E293" s="32"/>
      <c r="F293"/>
    </row>
    <row r="294" spans="1:6" s="33" customFormat="1" ht="16">
      <c r="A294" s="158"/>
      <c r="B294" s="148"/>
      <c r="C294" s="111"/>
      <c r="D294" s="111"/>
      <c r="E294" s="32"/>
      <c r="F294"/>
    </row>
    <row r="295" spans="1:6" s="33" customFormat="1" ht="16">
      <c r="A295" s="158"/>
      <c r="B295" s="148"/>
      <c r="C295" s="111"/>
      <c r="D295" s="111"/>
      <c r="E295" s="32"/>
      <c r="F295"/>
    </row>
    <row r="296" spans="1:6" s="33" customFormat="1" ht="16">
      <c r="A296" s="158"/>
      <c r="B296" s="148"/>
      <c r="C296" s="111"/>
      <c r="D296" s="111"/>
      <c r="E296" s="32"/>
      <c r="F296"/>
    </row>
    <row r="297" spans="1:6" s="33" customFormat="1" ht="16">
      <c r="A297" s="158"/>
      <c r="B297" s="148"/>
      <c r="C297" s="111"/>
      <c r="D297" s="111"/>
      <c r="E297" s="32"/>
      <c r="F297"/>
    </row>
    <row r="298" spans="1:6" s="33" customFormat="1" ht="16">
      <c r="A298" s="158"/>
      <c r="B298" s="148"/>
      <c r="C298" s="111"/>
      <c r="D298" s="111"/>
      <c r="E298" s="32"/>
      <c r="F298"/>
    </row>
    <row r="299" spans="1:6" s="33" customFormat="1" ht="16">
      <c r="A299" s="158"/>
      <c r="B299" s="148"/>
      <c r="C299" s="111"/>
      <c r="D299" s="111"/>
      <c r="E299" s="32"/>
      <c r="F299"/>
    </row>
    <row r="300" spans="1:6" s="33" customFormat="1" ht="16">
      <c r="A300" s="158"/>
      <c r="B300" s="148"/>
      <c r="C300" s="111"/>
      <c r="D300" s="111"/>
      <c r="E300" s="32"/>
      <c r="F300"/>
    </row>
    <row r="301" spans="1:6" s="33" customFormat="1" ht="16">
      <c r="A301" s="158"/>
      <c r="B301" s="148"/>
      <c r="C301" s="111"/>
      <c r="D301" s="111"/>
      <c r="E301" s="32"/>
      <c r="F301"/>
    </row>
    <row r="302" spans="1:6" s="33" customFormat="1" ht="16">
      <c r="A302" s="158"/>
      <c r="B302" s="148"/>
      <c r="C302" s="111"/>
      <c r="D302" s="111"/>
      <c r="E302" s="32"/>
      <c r="F302"/>
    </row>
    <row r="303" spans="1:6" s="33" customFormat="1" ht="16">
      <c r="A303" s="158"/>
      <c r="B303" s="148"/>
      <c r="C303" s="111"/>
      <c r="D303" s="111"/>
      <c r="E303" s="32"/>
      <c r="F303"/>
    </row>
    <row r="304" spans="1:6" s="33" customFormat="1" ht="16">
      <c r="A304" s="158"/>
      <c r="B304" s="148"/>
      <c r="C304" s="111"/>
      <c r="D304" s="111"/>
      <c r="E304" s="32"/>
      <c r="F304"/>
    </row>
    <row r="305" spans="1:6" s="33" customFormat="1" ht="16">
      <c r="A305" s="158"/>
      <c r="B305" s="148"/>
      <c r="C305" s="111"/>
      <c r="D305" s="111"/>
      <c r="E305" s="32"/>
      <c r="F305"/>
    </row>
    <row r="306" spans="1:6" s="33" customFormat="1" ht="16">
      <c r="A306" s="158"/>
      <c r="B306" s="148"/>
      <c r="C306" s="111"/>
      <c r="D306" s="111"/>
      <c r="E306" s="32"/>
      <c r="F306"/>
    </row>
    <row r="307" spans="1:6" s="33" customFormat="1" ht="16">
      <c r="A307" s="158"/>
      <c r="B307" s="148"/>
      <c r="C307" s="111"/>
      <c r="D307" s="111"/>
      <c r="E307" s="32"/>
      <c r="F307"/>
    </row>
    <row r="308" spans="1:6" s="33" customFormat="1" ht="16">
      <c r="A308" s="158"/>
      <c r="B308" s="148"/>
      <c r="C308" s="111"/>
      <c r="D308" s="111"/>
      <c r="E308" s="32"/>
      <c r="F308"/>
    </row>
    <row r="309" spans="1:6" s="33" customFormat="1" ht="16">
      <c r="A309" s="158"/>
      <c r="B309" s="148"/>
      <c r="C309" s="111"/>
      <c r="D309" s="111"/>
      <c r="E309" s="32"/>
      <c r="F309"/>
    </row>
    <row r="310" spans="1:6" s="33" customFormat="1" ht="16">
      <c r="A310" s="158"/>
      <c r="B310" s="148"/>
      <c r="C310" s="111"/>
      <c r="D310" s="111"/>
      <c r="E310" s="32"/>
      <c r="F310"/>
    </row>
    <row r="311" spans="1:6" s="33" customFormat="1" ht="16">
      <c r="A311" s="158"/>
      <c r="B311" s="148"/>
      <c r="C311" s="111"/>
      <c r="D311" s="111"/>
      <c r="E311" s="32"/>
      <c r="F311"/>
    </row>
    <row r="312" spans="1:6" s="33" customFormat="1" ht="16">
      <c r="A312" s="158"/>
      <c r="B312" s="148"/>
      <c r="C312" s="111"/>
      <c r="D312" s="111"/>
      <c r="E312" s="32"/>
      <c r="F312"/>
    </row>
    <row r="313" spans="1:6" s="33" customFormat="1" ht="16">
      <c r="A313" s="158"/>
      <c r="B313" s="148"/>
      <c r="C313" s="111"/>
      <c r="D313" s="111"/>
      <c r="E313" s="32"/>
      <c r="F313"/>
    </row>
    <row r="314" spans="1:6" s="33" customFormat="1" ht="16">
      <c r="A314" s="158"/>
      <c r="B314" s="148"/>
      <c r="C314" s="111"/>
      <c r="D314" s="111"/>
      <c r="E314" s="32"/>
      <c r="F314"/>
    </row>
    <row r="315" spans="1:6" s="33" customFormat="1" ht="16">
      <c r="A315" s="158"/>
      <c r="B315" s="148"/>
      <c r="C315" s="111"/>
      <c r="D315" s="111"/>
      <c r="E315" s="32"/>
      <c r="F315"/>
    </row>
    <row r="316" spans="1:6" s="33" customFormat="1" ht="16">
      <c r="A316" s="158"/>
      <c r="B316" s="148"/>
      <c r="C316" s="111"/>
      <c r="D316" s="111"/>
      <c r="E316" s="32"/>
      <c r="F316"/>
    </row>
    <row r="317" spans="1:6" s="33" customFormat="1" ht="16">
      <c r="A317" s="158"/>
      <c r="B317" s="148"/>
      <c r="C317" s="111"/>
      <c r="D317" s="111"/>
      <c r="E317" s="32"/>
      <c r="F317"/>
    </row>
    <row r="318" spans="1:6" s="33" customFormat="1" ht="16">
      <c r="A318" s="158"/>
      <c r="B318" s="148"/>
      <c r="C318" s="111"/>
      <c r="D318" s="111"/>
      <c r="E318" s="32"/>
      <c r="F318"/>
    </row>
    <row r="319" spans="1:6" s="33" customFormat="1" ht="16">
      <c r="A319" s="158"/>
      <c r="B319" s="148"/>
      <c r="C319" s="111"/>
      <c r="D319" s="111"/>
      <c r="E319" s="32"/>
      <c r="F319"/>
    </row>
    <row r="320" spans="1:6" s="33" customFormat="1" ht="16">
      <c r="A320" s="158"/>
      <c r="B320" s="148"/>
      <c r="C320" s="111"/>
      <c r="D320" s="111"/>
      <c r="E320" s="32"/>
      <c r="F320"/>
    </row>
    <row r="321" spans="1:6" s="33" customFormat="1" ht="16">
      <c r="A321" s="158"/>
      <c r="B321" s="148"/>
      <c r="C321" s="111"/>
      <c r="D321" s="111"/>
      <c r="E321" s="32"/>
      <c r="F321"/>
    </row>
    <row r="322" spans="1:6" s="33" customFormat="1" ht="16">
      <c r="A322" s="158"/>
      <c r="B322" s="148"/>
      <c r="C322" s="111"/>
      <c r="D322" s="111"/>
      <c r="E322" s="32"/>
      <c r="F322"/>
    </row>
    <row r="323" spans="1:6" s="33" customFormat="1" ht="16">
      <c r="A323" s="158"/>
      <c r="B323" s="148"/>
      <c r="C323" s="111"/>
      <c r="D323" s="111"/>
      <c r="E323" s="32"/>
      <c r="F323"/>
    </row>
    <row r="324" spans="1:6" s="33" customFormat="1" ht="16">
      <c r="A324" s="158"/>
      <c r="B324" s="148"/>
      <c r="C324" s="111"/>
      <c r="D324" s="111"/>
      <c r="E324" s="32"/>
      <c r="F324"/>
    </row>
    <row r="325" spans="1:6" s="33" customFormat="1" ht="16">
      <c r="A325" s="158"/>
      <c r="B325" s="148"/>
      <c r="C325" s="111"/>
      <c r="D325" s="111"/>
      <c r="E325" s="32"/>
      <c r="F325"/>
    </row>
    <row r="326" spans="1:6" s="33" customFormat="1" ht="16">
      <c r="A326" s="158"/>
      <c r="B326" s="148"/>
      <c r="C326" s="111"/>
      <c r="D326" s="111"/>
      <c r="E326" s="32"/>
      <c r="F326"/>
    </row>
    <row r="327" spans="1:6" s="33" customFormat="1" ht="16">
      <c r="A327" s="158"/>
      <c r="B327" s="148"/>
      <c r="C327" s="111"/>
      <c r="D327" s="111"/>
      <c r="E327" s="32"/>
      <c r="F327"/>
    </row>
    <row r="328" spans="1:6" s="33" customFormat="1" ht="16">
      <c r="A328" s="158"/>
      <c r="B328" s="148"/>
      <c r="C328" s="111"/>
      <c r="D328" s="111"/>
      <c r="E328" s="32"/>
      <c r="F328"/>
    </row>
    <row r="329" spans="1:6" s="33" customFormat="1" ht="16">
      <c r="A329" s="158"/>
      <c r="B329" s="148"/>
      <c r="C329" s="111"/>
      <c r="D329" s="111"/>
      <c r="E329" s="32"/>
      <c r="F329"/>
    </row>
    <row r="330" spans="1:6" s="33" customFormat="1" ht="16">
      <c r="A330" s="158"/>
      <c r="B330" s="148"/>
      <c r="C330" s="111"/>
      <c r="D330" s="111"/>
      <c r="E330" s="32"/>
      <c r="F330"/>
    </row>
    <row r="331" spans="1:6" s="33" customFormat="1" ht="16">
      <c r="A331" s="158"/>
      <c r="B331" s="148"/>
      <c r="C331" s="111"/>
      <c r="D331" s="111"/>
      <c r="E331" s="32"/>
      <c r="F331"/>
    </row>
    <row r="332" spans="1:6" s="33" customFormat="1" ht="16">
      <c r="A332" s="158"/>
      <c r="B332" s="148"/>
      <c r="C332" s="111"/>
      <c r="D332" s="111"/>
      <c r="E332" s="32"/>
      <c r="F332"/>
    </row>
    <row r="333" spans="1:6" s="33" customFormat="1" ht="16">
      <c r="A333" s="158"/>
      <c r="B333" s="148"/>
      <c r="C333" s="111"/>
      <c r="D333" s="111"/>
      <c r="E333" s="32"/>
      <c r="F333"/>
    </row>
    <row r="334" spans="1:6" s="33" customFormat="1" ht="16">
      <c r="A334" s="158"/>
      <c r="B334" s="148"/>
      <c r="C334" s="111"/>
      <c r="D334" s="111"/>
      <c r="E334" s="32"/>
      <c r="F334"/>
    </row>
    <row r="335" spans="1:6" s="33" customFormat="1" ht="16">
      <c r="A335" s="158"/>
      <c r="B335" s="148"/>
      <c r="C335" s="111"/>
      <c r="D335" s="111"/>
      <c r="E335" s="32"/>
      <c r="F335"/>
    </row>
    <row r="336" spans="1:6" s="33" customFormat="1" ht="16">
      <c r="A336" s="158"/>
      <c r="B336" s="148"/>
      <c r="C336" s="111"/>
      <c r="D336" s="111"/>
      <c r="E336" s="32"/>
      <c r="F336"/>
    </row>
    <row r="337" spans="1:6" s="33" customFormat="1" ht="16">
      <c r="A337" s="158"/>
      <c r="B337" s="148"/>
      <c r="C337" s="111"/>
      <c r="D337" s="111"/>
      <c r="E337" s="32"/>
      <c r="F337"/>
    </row>
    <row r="338" spans="1:6" s="33" customFormat="1" ht="16">
      <c r="A338" s="158"/>
      <c r="B338" s="148"/>
      <c r="C338" s="111"/>
      <c r="D338" s="111"/>
      <c r="E338" s="32"/>
      <c r="F338"/>
    </row>
    <row r="339" spans="1:6" s="33" customFormat="1" ht="16">
      <c r="A339" s="158"/>
      <c r="B339" s="148"/>
      <c r="C339" s="111"/>
      <c r="D339" s="111"/>
      <c r="E339" s="32"/>
      <c r="F339"/>
    </row>
    <row r="340" spans="1:6" s="33" customFormat="1" ht="16">
      <c r="A340" s="158"/>
      <c r="B340" s="148"/>
      <c r="C340" s="111"/>
      <c r="D340" s="111"/>
      <c r="E340" s="32"/>
      <c r="F340"/>
    </row>
    <row r="341" spans="1:6" s="33" customFormat="1" ht="16">
      <c r="A341" s="158"/>
      <c r="B341" s="148"/>
      <c r="C341" s="111"/>
      <c r="D341" s="111"/>
      <c r="E341" s="32"/>
      <c r="F341"/>
    </row>
    <row r="342" spans="1:6" s="33" customFormat="1" ht="16">
      <c r="A342" s="158"/>
      <c r="B342" s="148"/>
      <c r="C342" s="111"/>
      <c r="D342" s="111"/>
      <c r="E342" s="32"/>
      <c r="F342"/>
    </row>
    <row r="343" spans="1:6" s="33" customFormat="1" ht="16">
      <c r="A343" s="158"/>
      <c r="B343" s="148"/>
      <c r="C343" s="111"/>
      <c r="D343" s="111"/>
      <c r="E343" s="32"/>
      <c r="F343"/>
    </row>
    <row r="344" spans="1:6" s="33" customFormat="1" ht="16">
      <c r="A344" s="158"/>
      <c r="B344" s="148"/>
      <c r="C344" s="111"/>
      <c r="D344" s="111"/>
      <c r="E344" s="32"/>
      <c r="F344"/>
    </row>
    <row r="345" spans="1:6" s="33" customFormat="1" ht="16">
      <c r="A345" s="158"/>
      <c r="B345" s="148"/>
      <c r="C345" s="111"/>
      <c r="D345" s="111"/>
      <c r="E345" s="32"/>
      <c r="F345"/>
    </row>
    <row r="346" spans="1:6" s="33" customFormat="1" ht="16">
      <c r="A346" s="158"/>
      <c r="B346" s="148"/>
      <c r="C346" s="111"/>
      <c r="D346" s="111"/>
      <c r="E346" s="32"/>
      <c r="F346"/>
    </row>
    <row r="347" spans="1:6" s="33" customFormat="1" ht="16">
      <c r="A347" s="158"/>
      <c r="B347" s="148"/>
      <c r="C347" s="111"/>
      <c r="D347" s="111"/>
      <c r="E347" s="32"/>
      <c r="F347"/>
    </row>
    <row r="348" spans="1:6" s="33" customFormat="1" ht="16">
      <c r="A348" s="158"/>
      <c r="B348" s="148"/>
      <c r="C348" s="111"/>
      <c r="D348" s="111"/>
      <c r="E348" s="32"/>
      <c r="F348"/>
    </row>
    <row r="349" spans="1:6" s="33" customFormat="1" ht="16">
      <c r="A349" s="158"/>
      <c r="B349" s="148"/>
      <c r="C349" s="111"/>
      <c r="D349" s="111"/>
      <c r="E349" s="32"/>
      <c r="F349"/>
    </row>
    <row r="350" spans="1:6" s="33" customFormat="1" ht="16">
      <c r="A350" s="158"/>
      <c r="B350" s="148"/>
      <c r="C350" s="111"/>
      <c r="D350" s="111"/>
      <c r="E350" s="32"/>
      <c r="F350"/>
    </row>
    <row r="351" spans="1:6" s="33" customFormat="1" ht="16">
      <c r="A351" s="158"/>
      <c r="B351" s="148"/>
      <c r="C351" s="111"/>
      <c r="D351" s="111"/>
      <c r="E351" s="32"/>
      <c r="F351"/>
    </row>
    <row r="352" spans="1:6" s="33" customFormat="1" ht="16">
      <c r="A352" s="158"/>
      <c r="B352" s="148"/>
      <c r="C352" s="111"/>
      <c r="D352" s="111"/>
      <c r="E352" s="32"/>
      <c r="F352"/>
    </row>
    <row r="353" spans="1:6" s="33" customFormat="1" ht="16">
      <c r="A353" s="158"/>
      <c r="B353" s="148"/>
      <c r="C353" s="111"/>
      <c r="D353" s="111"/>
      <c r="E353" s="32"/>
      <c r="F353"/>
    </row>
    <row r="354" spans="1:6" s="33" customFormat="1" ht="16">
      <c r="A354" s="158"/>
      <c r="B354" s="148"/>
      <c r="C354" s="111"/>
      <c r="D354" s="111"/>
      <c r="E354" s="32"/>
      <c r="F354"/>
    </row>
    <row r="355" spans="1:6" s="33" customFormat="1" ht="16">
      <c r="A355" s="158"/>
      <c r="B355" s="148"/>
      <c r="C355" s="111"/>
      <c r="D355" s="111"/>
      <c r="E355" s="32"/>
      <c r="F355"/>
    </row>
    <row r="356" spans="1:6" s="33" customFormat="1" ht="16">
      <c r="A356" s="158"/>
      <c r="B356" s="148"/>
      <c r="C356" s="111"/>
      <c r="D356" s="111"/>
      <c r="E356" s="32"/>
      <c r="F356"/>
    </row>
    <row r="357" spans="1:6" s="33" customFormat="1" ht="16">
      <c r="A357" s="158"/>
      <c r="B357" s="148"/>
      <c r="C357" s="111"/>
      <c r="D357" s="111"/>
      <c r="E357" s="32"/>
      <c r="F357"/>
    </row>
    <row r="358" spans="1:6" s="33" customFormat="1" ht="16">
      <c r="A358" s="158"/>
      <c r="B358" s="148"/>
      <c r="C358" s="111"/>
      <c r="D358" s="111"/>
      <c r="E358" s="32"/>
      <c r="F358"/>
    </row>
    <row r="359" spans="1:6" s="33" customFormat="1" ht="16">
      <c r="A359" s="158"/>
      <c r="B359" s="148"/>
      <c r="C359" s="111"/>
      <c r="D359" s="111"/>
      <c r="E359" s="32"/>
      <c r="F359"/>
    </row>
    <row r="360" spans="1:6" s="33" customFormat="1" ht="16">
      <c r="A360" s="158"/>
      <c r="B360" s="148"/>
      <c r="C360" s="111"/>
      <c r="D360" s="111"/>
      <c r="E360" s="32"/>
      <c r="F360"/>
    </row>
    <row r="361" spans="1:6" s="33" customFormat="1" ht="16">
      <c r="A361" s="158"/>
      <c r="B361" s="148"/>
      <c r="C361" s="111"/>
      <c r="D361" s="111"/>
      <c r="E361" s="32"/>
      <c r="F361"/>
    </row>
    <row r="362" spans="1:6" s="33" customFormat="1" ht="16">
      <c r="A362" s="158"/>
      <c r="B362" s="148"/>
      <c r="C362" s="111"/>
      <c r="D362" s="111"/>
      <c r="E362" s="32"/>
      <c r="F362"/>
    </row>
    <row r="363" spans="1:6" s="33" customFormat="1" ht="16">
      <c r="A363" s="158"/>
      <c r="B363" s="148"/>
      <c r="C363" s="111"/>
      <c r="D363" s="111"/>
      <c r="E363" s="32"/>
      <c r="F363"/>
    </row>
    <row r="364" spans="1:6" s="33" customFormat="1" ht="16">
      <c r="A364" s="158"/>
      <c r="B364" s="148"/>
      <c r="C364" s="111"/>
      <c r="D364" s="111"/>
      <c r="E364" s="32"/>
      <c r="F364"/>
    </row>
    <row r="365" spans="1:6" s="33" customFormat="1" ht="16">
      <c r="A365" s="158"/>
      <c r="B365" s="148"/>
      <c r="C365" s="111"/>
      <c r="D365" s="111"/>
      <c r="E365" s="32"/>
      <c r="F365"/>
    </row>
    <row r="366" spans="1:6" s="33" customFormat="1" ht="16">
      <c r="A366" s="158"/>
      <c r="B366" s="148"/>
      <c r="C366" s="111"/>
      <c r="D366" s="111"/>
      <c r="E366" s="32"/>
      <c r="F366"/>
    </row>
    <row r="367" spans="1:6" s="33" customFormat="1" ht="16">
      <c r="A367" s="158"/>
      <c r="B367" s="148"/>
      <c r="C367" s="111"/>
      <c r="D367" s="111"/>
      <c r="E367" s="32"/>
      <c r="F367"/>
    </row>
    <row r="368" spans="1:6" s="33" customFormat="1" ht="16">
      <c r="A368" s="158"/>
      <c r="B368" s="148"/>
      <c r="C368" s="111"/>
      <c r="D368" s="111"/>
      <c r="E368" s="32"/>
      <c r="F368"/>
    </row>
    <row r="369" spans="1:6" s="33" customFormat="1" ht="16">
      <c r="A369" s="158"/>
      <c r="B369" s="148"/>
      <c r="C369" s="111"/>
      <c r="D369" s="111"/>
      <c r="E369" s="32"/>
      <c r="F369"/>
    </row>
    <row r="370" spans="1:6" s="33" customFormat="1" ht="16">
      <c r="A370" s="158"/>
      <c r="B370" s="148"/>
      <c r="C370" s="111"/>
      <c r="D370" s="111"/>
      <c r="E370" s="32"/>
      <c r="F370"/>
    </row>
    <row r="371" spans="1:6" s="33" customFormat="1" ht="16">
      <c r="A371" s="158"/>
      <c r="B371" s="148"/>
      <c r="C371" s="111"/>
      <c r="D371" s="111"/>
      <c r="E371" s="32"/>
      <c r="F371"/>
    </row>
    <row r="372" spans="1:6" s="33" customFormat="1" ht="16">
      <c r="A372" s="158"/>
      <c r="B372" s="148"/>
      <c r="C372" s="111"/>
      <c r="D372" s="111"/>
      <c r="E372" s="32"/>
      <c r="F372"/>
    </row>
    <row r="373" spans="1:6" s="33" customFormat="1" ht="16">
      <c r="A373" s="158"/>
      <c r="B373" s="148"/>
      <c r="C373" s="111"/>
      <c r="D373" s="111"/>
      <c r="E373" s="32"/>
      <c r="F373"/>
    </row>
    <row r="374" spans="1:6" s="33" customFormat="1" ht="16">
      <c r="A374" s="158"/>
      <c r="B374" s="148"/>
      <c r="C374" s="111"/>
      <c r="D374" s="111"/>
      <c r="E374" s="32"/>
      <c r="F374"/>
    </row>
    <row r="375" spans="1:6" s="33" customFormat="1" ht="16">
      <c r="A375" s="158"/>
      <c r="B375" s="148"/>
      <c r="C375" s="111"/>
      <c r="D375" s="111"/>
      <c r="E375" s="32"/>
      <c r="F375"/>
    </row>
    <row r="376" spans="1:6" s="33" customFormat="1" ht="16">
      <c r="A376" s="158"/>
      <c r="B376" s="148"/>
      <c r="C376" s="111"/>
      <c r="D376" s="111"/>
      <c r="E376" s="32"/>
      <c r="F376"/>
    </row>
    <row r="377" spans="1:6" s="33" customFormat="1" ht="16">
      <c r="A377" s="158"/>
      <c r="B377" s="148"/>
      <c r="C377" s="111"/>
      <c r="D377" s="111"/>
      <c r="E377" s="32"/>
      <c r="F377"/>
    </row>
    <row r="378" spans="1:6" s="33" customFormat="1" ht="16">
      <c r="A378" s="158"/>
      <c r="B378" s="148"/>
      <c r="C378" s="111"/>
      <c r="D378" s="111"/>
      <c r="E378" s="32"/>
      <c r="F378"/>
    </row>
    <row r="379" spans="1:6" s="33" customFormat="1" ht="16">
      <c r="A379" s="158"/>
      <c r="B379" s="148"/>
      <c r="C379" s="111"/>
      <c r="D379" s="111"/>
      <c r="E379" s="32"/>
      <c r="F379"/>
    </row>
    <row r="380" spans="1:6" s="33" customFormat="1" ht="16">
      <c r="A380" s="158"/>
      <c r="B380" s="148"/>
      <c r="C380" s="111"/>
      <c r="D380" s="111"/>
      <c r="E380" s="32"/>
      <c r="F380"/>
    </row>
    <row r="381" spans="1:6" s="33" customFormat="1" ht="16">
      <c r="A381" s="158"/>
      <c r="B381" s="148"/>
      <c r="C381" s="111"/>
      <c r="D381" s="111"/>
      <c r="E381" s="32"/>
      <c r="F381"/>
    </row>
    <row r="382" spans="1:6" s="33" customFormat="1" ht="16">
      <c r="A382" s="158"/>
      <c r="B382" s="148"/>
      <c r="C382" s="111"/>
      <c r="D382" s="111"/>
      <c r="E382" s="32"/>
      <c r="F382"/>
    </row>
    <row r="383" spans="1:6" s="33" customFormat="1" ht="16">
      <c r="A383" s="158"/>
      <c r="B383" s="148"/>
      <c r="C383" s="111"/>
      <c r="D383" s="111"/>
      <c r="E383" s="32"/>
      <c r="F383"/>
    </row>
    <row r="384" spans="1:6" s="33" customFormat="1" ht="16">
      <c r="A384" s="158"/>
      <c r="B384" s="148"/>
      <c r="C384" s="111"/>
      <c r="D384" s="111"/>
      <c r="E384" s="32"/>
      <c r="F384"/>
    </row>
    <row r="385" spans="1:6" s="33" customFormat="1" ht="16">
      <c r="A385" s="158"/>
      <c r="B385" s="148"/>
      <c r="C385" s="111"/>
      <c r="D385" s="111"/>
      <c r="E385" s="32"/>
      <c r="F385"/>
    </row>
    <row r="386" spans="1:6" s="33" customFormat="1" ht="16">
      <c r="A386" s="158"/>
      <c r="B386" s="148"/>
      <c r="C386" s="111"/>
      <c r="D386" s="111"/>
      <c r="E386" s="32"/>
      <c r="F386"/>
    </row>
    <row r="387" spans="1:6" s="33" customFormat="1" ht="16">
      <c r="A387" s="158"/>
      <c r="B387" s="148"/>
      <c r="C387" s="111"/>
      <c r="D387" s="111"/>
      <c r="E387" s="32"/>
      <c r="F387"/>
    </row>
    <row r="388" spans="1:6" s="33" customFormat="1" ht="16">
      <c r="A388" s="158"/>
      <c r="B388" s="148"/>
      <c r="C388" s="111"/>
      <c r="D388" s="111"/>
      <c r="E388" s="32"/>
      <c r="F388"/>
    </row>
    <row r="389" spans="1:6" s="33" customFormat="1" ht="16">
      <c r="A389" s="158"/>
      <c r="B389" s="148"/>
      <c r="C389" s="111"/>
      <c r="D389" s="111"/>
      <c r="E389" s="32"/>
      <c r="F389"/>
    </row>
    <row r="390" spans="1:6" s="33" customFormat="1" ht="16">
      <c r="A390" s="158"/>
      <c r="B390" s="148"/>
      <c r="C390" s="111"/>
      <c r="D390" s="111"/>
      <c r="E390" s="32"/>
      <c r="F390"/>
    </row>
    <row r="391" spans="1:6" s="33" customFormat="1" ht="16">
      <c r="A391" s="158"/>
      <c r="B391" s="148"/>
      <c r="C391" s="111"/>
      <c r="D391" s="111"/>
      <c r="E391" s="32"/>
      <c r="F391"/>
    </row>
    <row r="392" spans="1:6" s="33" customFormat="1" ht="16">
      <c r="A392" s="158"/>
      <c r="B392" s="148"/>
      <c r="C392" s="111"/>
      <c r="D392" s="111"/>
      <c r="E392" s="32"/>
      <c r="F392"/>
    </row>
    <row r="393" spans="1:6" s="33" customFormat="1" ht="16">
      <c r="A393" s="158"/>
      <c r="B393" s="148"/>
      <c r="C393" s="111"/>
      <c r="D393" s="111"/>
      <c r="E393" s="32"/>
      <c r="F393"/>
    </row>
    <row r="394" spans="1:6" s="33" customFormat="1" ht="16">
      <c r="A394" s="158"/>
      <c r="B394" s="148"/>
      <c r="C394" s="111"/>
      <c r="D394" s="111"/>
      <c r="E394" s="32"/>
      <c r="F394"/>
    </row>
    <row r="395" spans="1:6" s="33" customFormat="1" ht="16">
      <c r="A395" s="158"/>
      <c r="B395" s="148"/>
      <c r="C395" s="111"/>
      <c r="D395" s="111"/>
      <c r="E395" s="32"/>
      <c r="F395"/>
    </row>
    <row r="396" spans="1:6" s="33" customFormat="1" ht="16">
      <c r="A396" s="158"/>
      <c r="B396" s="148"/>
      <c r="C396" s="111"/>
      <c r="D396" s="111"/>
      <c r="E396" s="32"/>
      <c r="F396"/>
    </row>
    <row r="397" spans="1:6" s="33" customFormat="1" ht="16">
      <c r="A397" s="158"/>
      <c r="B397" s="148"/>
      <c r="C397" s="111"/>
      <c r="D397" s="111"/>
      <c r="E397" s="32"/>
      <c r="F397"/>
    </row>
    <row r="398" spans="1:6" s="33" customFormat="1" ht="16">
      <c r="A398" s="158"/>
      <c r="B398" s="148"/>
      <c r="C398" s="111"/>
      <c r="D398" s="111"/>
      <c r="E398" s="32"/>
      <c r="F398"/>
    </row>
    <row r="399" spans="1:6" s="33" customFormat="1" ht="16">
      <c r="A399" s="158"/>
      <c r="B399" s="148"/>
      <c r="C399" s="111"/>
      <c r="D399" s="111"/>
      <c r="E399" s="32"/>
      <c r="F399"/>
    </row>
    <row r="400" spans="1:6" s="33" customFormat="1" ht="16">
      <c r="A400" s="158"/>
      <c r="B400" s="148"/>
      <c r="C400" s="111"/>
      <c r="D400" s="111"/>
      <c r="E400" s="32"/>
      <c r="F400"/>
    </row>
    <row r="401" spans="1:6" s="33" customFormat="1" ht="16">
      <c r="A401" s="158"/>
      <c r="B401" s="148"/>
      <c r="C401" s="111"/>
      <c r="D401" s="111"/>
      <c r="E401" s="32"/>
      <c r="F401"/>
    </row>
    <row r="402" spans="1:6" s="33" customFormat="1" ht="16">
      <c r="A402" s="158"/>
      <c r="B402" s="148"/>
      <c r="C402" s="111"/>
      <c r="D402" s="111"/>
      <c r="E402" s="32"/>
      <c r="F402"/>
    </row>
    <row r="403" spans="1:6" s="33" customFormat="1" ht="16">
      <c r="A403" s="158"/>
      <c r="B403" s="148"/>
      <c r="C403" s="111"/>
      <c r="D403" s="111"/>
      <c r="E403" s="32"/>
      <c r="F403"/>
    </row>
    <row r="404" spans="1:6" s="33" customFormat="1" ht="16">
      <c r="A404" s="158"/>
      <c r="B404" s="148"/>
      <c r="C404" s="111"/>
      <c r="D404" s="111"/>
      <c r="E404" s="32"/>
      <c r="F404"/>
    </row>
    <row r="405" spans="1:6" s="33" customFormat="1" ht="16">
      <c r="A405" s="158"/>
      <c r="B405" s="148"/>
      <c r="C405" s="111"/>
      <c r="D405" s="111"/>
      <c r="E405" s="32"/>
      <c r="F405"/>
    </row>
    <row r="406" spans="1:6" s="33" customFormat="1" ht="16">
      <c r="A406" s="158"/>
      <c r="B406" s="148"/>
      <c r="C406" s="111"/>
      <c r="D406" s="111"/>
      <c r="E406" s="32"/>
      <c r="F406"/>
    </row>
    <row r="407" spans="1:6" s="33" customFormat="1" ht="16">
      <c r="A407" s="158"/>
      <c r="B407" s="148"/>
      <c r="C407" s="111"/>
      <c r="D407" s="111"/>
      <c r="E407" s="32"/>
      <c r="F407"/>
    </row>
    <row r="408" spans="1:6" s="33" customFormat="1" ht="16">
      <c r="A408" s="158"/>
      <c r="B408" s="148"/>
      <c r="C408" s="111"/>
      <c r="D408" s="111"/>
      <c r="E408" s="32"/>
      <c r="F408"/>
    </row>
    <row r="409" spans="1:6" s="33" customFormat="1" ht="16">
      <c r="A409" s="158"/>
      <c r="B409" s="148"/>
      <c r="C409" s="111"/>
      <c r="D409" s="111"/>
      <c r="E409" s="32"/>
      <c r="F409"/>
    </row>
    <row r="410" spans="1:6" s="33" customFormat="1" ht="16">
      <c r="A410" s="158"/>
      <c r="B410" s="148"/>
      <c r="C410" s="111"/>
      <c r="D410" s="111"/>
      <c r="E410" s="32"/>
      <c r="F410"/>
    </row>
    <row r="411" spans="1:6" s="33" customFormat="1" ht="16">
      <c r="A411" s="158"/>
      <c r="B411" s="148"/>
      <c r="C411" s="111"/>
      <c r="D411" s="111"/>
      <c r="E411" s="32"/>
      <c r="F411"/>
    </row>
    <row r="412" spans="1:6" s="33" customFormat="1" ht="16">
      <c r="A412" s="158"/>
      <c r="B412" s="148"/>
      <c r="C412" s="111"/>
      <c r="D412" s="111"/>
      <c r="E412" s="32"/>
      <c r="F412"/>
    </row>
    <row r="413" spans="1:6" s="33" customFormat="1" ht="16">
      <c r="A413" s="158"/>
      <c r="B413" s="148"/>
      <c r="C413" s="111"/>
      <c r="D413" s="111"/>
      <c r="E413" s="32"/>
      <c r="F413"/>
    </row>
    <row r="414" spans="1:6" s="33" customFormat="1" ht="16">
      <c r="A414" s="158"/>
      <c r="B414" s="148"/>
      <c r="C414" s="111"/>
      <c r="D414" s="111"/>
      <c r="E414" s="32"/>
      <c r="F414"/>
    </row>
    <row r="415" spans="1:6" s="33" customFormat="1" ht="16">
      <c r="A415" s="158"/>
      <c r="B415" s="148"/>
      <c r="C415" s="111"/>
      <c r="D415" s="111"/>
      <c r="E415" s="32"/>
      <c r="F415"/>
    </row>
    <row r="416" spans="1:6" s="33" customFormat="1" ht="16">
      <c r="A416" s="158"/>
      <c r="B416" s="148"/>
      <c r="C416" s="111"/>
      <c r="D416" s="111"/>
      <c r="E416" s="32"/>
      <c r="F416"/>
    </row>
    <row r="417" spans="1:6" s="33" customFormat="1" ht="16">
      <c r="A417" s="158"/>
      <c r="B417" s="148"/>
      <c r="C417" s="111"/>
      <c r="D417" s="111"/>
      <c r="E417" s="32"/>
      <c r="F417"/>
    </row>
    <row r="418" spans="1:6" s="33" customFormat="1" ht="16">
      <c r="A418" s="158"/>
      <c r="B418" s="148"/>
      <c r="C418" s="111"/>
      <c r="D418" s="111"/>
      <c r="E418" s="32"/>
      <c r="F418"/>
    </row>
    <row r="419" spans="1:6" s="33" customFormat="1" ht="16">
      <c r="A419" s="158"/>
      <c r="B419" s="148"/>
      <c r="C419" s="111"/>
      <c r="D419" s="111"/>
      <c r="E419" s="32"/>
      <c r="F419"/>
    </row>
    <row r="420" spans="1:6" s="33" customFormat="1" ht="16">
      <c r="A420" s="158"/>
      <c r="B420" s="148"/>
      <c r="C420" s="111"/>
      <c r="D420" s="111"/>
      <c r="E420" s="32"/>
      <c r="F420"/>
    </row>
    <row r="421" spans="1:6" s="33" customFormat="1" ht="16">
      <c r="A421" s="158"/>
      <c r="B421" s="148"/>
      <c r="C421" s="111"/>
      <c r="D421" s="111"/>
      <c r="E421" s="32"/>
      <c r="F421"/>
    </row>
    <row r="422" spans="1:6" s="33" customFormat="1" ht="16">
      <c r="A422" s="158"/>
      <c r="B422" s="148"/>
      <c r="C422" s="111"/>
      <c r="D422" s="111"/>
      <c r="E422" s="32"/>
      <c r="F422"/>
    </row>
    <row r="423" spans="1:6" s="33" customFormat="1" ht="16">
      <c r="A423" s="158"/>
      <c r="B423" s="148"/>
      <c r="C423" s="111"/>
      <c r="D423" s="111"/>
      <c r="E423" s="32"/>
      <c r="F423"/>
    </row>
    <row r="424" spans="1:6" s="33" customFormat="1" ht="16">
      <c r="A424" s="158"/>
      <c r="B424" s="148"/>
      <c r="C424" s="111"/>
      <c r="D424" s="111"/>
      <c r="E424" s="32"/>
      <c r="F424"/>
    </row>
    <row r="425" spans="1:6" s="33" customFormat="1" ht="16">
      <c r="A425" s="158"/>
      <c r="B425" s="148"/>
      <c r="C425" s="111"/>
      <c r="D425" s="111"/>
      <c r="E425" s="32"/>
      <c r="F425"/>
    </row>
    <row r="426" spans="1:6" s="33" customFormat="1" ht="16">
      <c r="A426" s="158"/>
      <c r="B426" s="148"/>
      <c r="C426" s="111"/>
      <c r="D426" s="111"/>
      <c r="E426" s="32"/>
      <c r="F426"/>
    </row>
    <row r="427" spans="1:6" s="33" customFormat="1" ht="16">
      <c r="A427" s="158"/>
      <c r="B427" s="148"/>
      <c r="C427" s="111"/>
      <c r="D427" s="111"/>
      <c r="E427" s="32"/>
      <c r="F427"/>
    </row>
    <row r="428" spans="1:6" s="33" customFormat="1" ht="16">
      <c r="A428" s="158"/>
      <c r="B428" s="148"/>
      <c r="C428" s="111"/>
      <c r="D428" s="111"/>
      <c r="E428" s="32"/>
      <c r="F428"/>
    </row>
    <row r="429" spans="1:6" s="33" customFormat="1" ht="16">
      <c r="A429" s="158"/>
      <c r="B429" s="148"/>
      <c r="C429" s="111"/>
      <c r="D429" s="111"/>
      <c r="E429" s="32"/>
      <c r="F429"/>
    </row>
    <row r="430" spans="1:6" s="33" customFormat="1" ht="16">
      <c r="A430" s="158"/>
      <c r="B430" s="148"/>
      <c r="C430" s="111"/>
      <c r="D430" s="111"/>
      <c r="E430" s="32"/>
      <c r="F430"/>
    </row>
    <row r="431" spans="1:6" s="33" customFormat="1" ht="16">
      <c r="A431" s="158"/>
      <c r="B431" s="148"/>
      <c r="C431" s="111"/>
      <c r="D431" s="111"/>
      <c r="E431" s="32"/>
      <c r="F431"/>
    </row>
    <row r="432" spans="1:6" s="33" customFormat="1" ht="16">
      <c r="A432" s="158"/>
      <c r="B432" s="148"/>
      <c r="C432" s="111"/>
      <c r="D432" s="111"/>
      <c r="E432" s="32"/>
      <c r="F432"/>
    </row>
    <row r="433" spans="1:6" s="33" customFormat="1" ht="16">
      <c r="A433" s="158"/>
      <c r="B433" s="148"/>
      <c r="C433" s="111"/>
      <c r="D433" s="111"/>
      <c r="E433" s="32"/>
      <c r="F433"/>
    </row>
    <row r="434" spans="1:6" s="33" customFormat="1" ht="16">
      <c r="A434" s="158"/>
      <c r="B434" s="148"/>
      <c r="C434" s="111"/>
      <c r="D434" s="111"/>
      <c r="E434" s="32"/>
      <c r="F434"/>
    </row>
    <row r="435" spans="1:6" s="33" customFormat="1" ht="16">
      <c r="A435" s="158"/>
      <c r="B435" s="148"/>
      <c r="C435" s="111"/>
      <c r="D435" s="111"/>
      <c r="E435" s="32"/>
      <c r="F435"/>
    </row>
    <row r="436" spans="1:6" s="33" customFormat="1" ht="16">
      <c r="A436" s="158"/>
      <c r="B436" s="148"/>
      <c r="C436" s="111"/>
      <c r="D436" s="111"/>
      <c r="E436" s="32"/>
      <c r="F436"/>
    </row>
    <row r="437" spans="1:6" s="33" customFormat="1" ht="16">
      <c r="A437" s="158"/>
      <c r="B437" s="148"/>
      <c r="C437" s="111"/>
      <c r="D437" s="111"/>
      <c r="E437" s="32"/>
      <c r="F437"/>
    </row>
    <row r="438" spans="1:6" s="33" customFormat="1" ht="16">
      <c r="A438" s="158"/>
      <c r="B438" s="148"/>
      <c r="C438" s="111"/>
      <c r="D438" s="111"/>
      <c r="E438" s="32"/>
      <c r="F438"/>
    </row>
    <row r="439" spans="1:6" s="33" customFormat="1" ht="16">
      <c r="A439" s="158"/>
      <c r="B439" s="148"/>
      <c r="C439" s="111"/>
      <c r="D439" s="111"/>
      <c r="E439" s="32"/>
      <c r="F439"/>
    </row>
    <row r="440" spans="1:6" s="33" customFormat="1" ht="16">
      <c r="A440" s="158"/>
      <c r="B440" s="148"/>
      <c r="C440" s="111"/>
      <c r="D440" s="111"/>
      <c r="E440" s="32"/>
      <c r="F440"/>
    </row>
    <row r="441" spans="1:6" s="33" customFormat="1" ht="16">
      <c r="A441" s="158"/>
      <c r="B441" s="148"/>
      <c r="C441" s="111"/>
      <c r="D441" s="111"/>
      <c r="E441" s="32"/>
      <c r="F441"/>
    </row>
    <row r="442" spans="1:6" s="33" customFormat="1" ht="16">
      <c r="A442" s="158"/>
      <c r="B442" s="148"/>
      <c r="C442" s="111"/>
      <c r="D442" s="111"/>
      <c r="E442" s="32"/>
      <c r="F442"/>
    </row>
    <row r="443" spans="1:6" s="33" customFormat="1" ht="16">
      <c r="A443" s="158"/>
      <c r="B443" s="148"/>
      <c r="C443" s="111"/>
      <c r="D443" s="111"/>
      <c r="E443" s="32"/>
      <c r="F443"/>
    </row>
    <row r="444" spans="1:6" s="33" customFormat="1" ht="16">
      <c r="A444" s="158"/>
      <c r="B444" s="148"/>
      <c r="C444" s="111"/>
      <c r="D444" s="111"/>
      <c r="E444" s="32"/>
      <c r="F444"/>
    </row>
    <row r="445" spans="1:6" s="33" customFormat="1" ht="16">
      <c r="A445" s="158"/>
      <c r="B445" s="148"/>
      <c r="C445" s="111"/>
      <c r="D445" s="111"/>
      <c r="E445" s="32"/>
      <c r="F445"/>
    </row>
    <row r="446" spans="1:6" s="33" customFormat="1" ht="16">
      <c r="A446" s="158"/>
      <c r="B446" s="148"/>
      <c r="C446" s="111"/>
      <c r="D446" s="111"/>
      <c r="E446" s="32"/>
      <c r="F446"/>
    </row>
    <row r="447" spans="1:6" s="33" customFormat="1" ht="16">
      <c r="A447" s="158"/>
      <c r="B447" s="148"/>
      <c r="C447" s="111"/>
      <c r="D447" s="111"/>
      <c r="E447" s="32"/>
      <c r="F447"/>
    </row>
    <row r="448" spans="1:6" s="33" customFormat="1" ht="16">
      <c r="A448" s="158"/>
      <c r="B448" s="148"/>
      <c r="C448" s="111"/>
      <c r="D448" s="111"/>
      <c r="E448" s="32"/>
      <c r="F448"/>
    </row>
    <row r="449" spans="1:6" s="33" customFormat="1" ht="16">
      <c r="A449" s="158"/>
      <c r="B449" s="148"/>
      <c r="C449" s="111"/>
      <c r="D449" s="111"/>
      <c r="E449" s="32"/>
      <c r="F449"/>
    </row>
    <row r="450" spans="1:6" s="33" customFormat="1" ht="16">
      <c r="A450" s="158"/>
      <c r="B450" s="148"/>
      <c r="C450" s="111"/>
      <c r="D450" s="111"/>
      <c r="E450" s="32"/>
      <c r="F450"/>
    </row>
    <row r="451" spans="1:6" s="33" customFormat="1" ht="16">
      <c r="A451" s="158"/>
      <c r="B451" s="148"/>
      <c r="C451" s="111"/>
      <c r="D451" s="111"/>
      <c r="E451" s="32"/>
      <c r="F451"/>
    </row>
    <row r="452" spans="1:6" s="33" customFormat="1" ht="16">
      <c r="A452" s="158"/>
      <c r="B452" s="148"/>
      <c r="C452" s="111"/>
      <c r="D452" s="111"/>
      <c r="E452" s="32"/>
      <c r="F452"/>
    </row>
    <row r="453" spans="1:6" s="33" customFormat="1" ht="16">
      <c r="A453" s="158"/>
      <c r="B453" s="148"/>
      <c r="C453" s="111"/>
      <c r="D453" s="111"/>
      <c r="E453" s="32"/>
      <c r="F453"/>
    </row>
    <row r="454" spans="1:6" s="33" customFormat="1" ht="16">
      <c r="A454" s="158"/>
      <c r="B454" s="148"/>
      <c r="C454" s="111"/>
      <c r="D454" s="111"/>
      <c r="E454" s="32"/>
      <c r="F454"/>
    </row>
    <row r="455" spans="1:6" s="33" customFormat="1" ht="16">
      <c r="A455" s="158"/>
      <c r="B455" s="148"/>
      <c r="C455" s="111"/>
      <c r="D455" s="111"/>
      <c r="E455" s="32"/>
      <c r="F455"/>
    </row>
    <row r="456" spans="1:6" s="33" customFormat="1" ht="16">
      <c r="A456" s="158"/>
      <c r="B456" s="148"/>
      <c r="C456" s="111"/>
      <c r="D456" s="111"/>
      <c r="E456" s="32"/>
      <c r="F456"/>
    </row>
    <row r="457" spans="1:6" s="33" customFormat="1" ht="16">
      <c r="A457" s="158"/>
      <c r="B457" s="148"/>
      <c r="C457" s="111"/>
      <c r="D457" s="111"/>
      <c r="E457" s="32"/>
      <c r="F457"/>
    </row>
    <row r="458" spans="1:6" s="33" customFormat="1" ht="16">
      <c r="A458" s="158"/>
      <c r="B458" s="148"/>
      <c r="C458" s="111"/>
      <c r="D458" s="111"/>
      <c r="E458" s="32"/>
      <c r="F458"/>
    </row>
    <row r="459" spans="1:6" s="33" customFormat="1" ht="16">
      <c r="A459" s="158"/>
      <c r="B459" s="148"/>
      <c r="C459" s="111"/>
      <c r="D459" s="111"/>
      <c r="E459" s="32"/>
      <c r="F459"/>
    </row>
    <row r="460" spans="1:6" s="33" customFormat="1" ht="16">
      <c r="A460" s="158"/>
      <c r="B460" s="148"/>
      <c r="C460" s="111"/>
      <c r="D460" s="111"/>
      <c r="E460" s="32"/>
      <c r="F460"/>
    </row>
    <row r="461" spans="1:6" s="33" customFormat="1" ht="16">
      <c r="A461" s="158"/>
      <c r="B461" s="148"/>
      <c r="C461" s="111"/>
      <c r="D461" s="111"/>
      <c r="E461" s="32"/>
      <c r="F461"/>
    </row>
    <row r="462" spans="1:6" s="33" customFormat="1" ht="16">
      <c r="A462" s="158"/>
      <c r="B462" s="148"/>
      <c r="C462" s="111"/>
      <c r="D462" s="111"/>
      <c r="E462" s="32"/>
      <c r="F462"/>
    </row>
    <row r="463" spans="1:6" s="33" customFormat="1" ht="16">
      <c r="A463" s="158"/>
      <c r="B463" s="148"/>
      <c r="C463" s="111"/>
      <c r="D463" s="111"/>
      <c r="E463" s="32"/>
      <c r="F463"/>
    </row>
    <row r="464" spans="1:6" s="33" customFormat="1" ht="16">
      <c r="A464" s="158"/>
      <c r="B464" s="148"/>
      <c r="C464" s="111"/>
      <c r="D464" s="111"/>
      <c r="E464" s="32"/>
      <c r="F464"/>
    </row>
    <row r="465" spans="1:6" s="33" customFormat="1" ht="16">
      <c r="A465" s="158"/>
      <c r="B465" s="148"/>
      <c r="C465" s="111"/>
      <c r="D465" s="111"/>
      <c r="E465" s="32"/>
      <c r="F465"/>
    </row>
    <row r="466" spans="1:6" s="33" customFormat="1" ht="16">
      <c r="A466" s="158"/>
      <c r="B466" s="148"/>
      <c r="C466" s="111"/>
      <c r="D466" s="111"/>
      <c r="E466" s="32"/>
      <c r="F466"/>
    </row>
    <row r="467" spans="1:6" s="33" customFormat="1" ht="16">
      <c r="A467" s="158"/>
      <c r="B467" s="148"/>
      <c r="C467" s="111"/>
      <c r="D467" s="111"/>
      <c r="E467" s="32"/>
      <c r="F467"/>
    </row>
    <row r="468" spans="1:6" s="33" customFormat="1" ht="16">
      <c r="A468" s="158"/>
      <c r="B468" s="148"/>
      <c r="C468" s="111"/>
      <c r="D468" s="111"/>
      <c r="E468" s="32"/>
      <c r="F468"/>
    </row>
    <row r="469" spans="1:6" s="33" customFormat="1" ht="16">
      <c r="A469" s="158"/>
      <c r="B469" s="148"/>
      <c r="C469" s="111"/>
      <c r="D469" s="111"/>
      <c r="E469" s="32"/>
      <c r="F469"/>
    </row>
    <row r="470" spans="1:6" s="33" customFormat="1" ht="16">
      <c r="A470" s="158"/>
      <c r="B470" s="148"/>
      <c r="C470" s="111"/>
      <c r="D470" s="111"/>
      <c r="E470" s="32"/>
      <c r="F470"/>
    </row>
    <row r="471" spans="1:6" s="33" customFormat="1" ht="16">
      <c r="A471" s="158"/>
      <c r="B471" s="148"/>
      <c r="C471" s="111"/>
      <c r="D471" s="111"/>
      <c r="E471" s="32"/>
      <c r="F471"/>
    </row>
    <row r="472" spans="1:6" s="33" customFormat="1" ht="16">
      <c r="A472" s="158"/>
      <c r="B472" s="148"/>
      <c r="C472" s="111"/>
      <c r="D472" s="111"/>
      <c r="E472" s="32"/>
      <c r="F472"/>
    </row>
    <row r="473" spans="1:6" s="33" customFormat="1" ht="16">
      <c r="A473" s="158"/>
      <c r="B473" s="148"/>
      <c r="C473" s="111"/>
      <c r="D473" s="111"/>
      <c r="E473" s="32"/>
      <c r="F473"/>
    </row>
    <row r="474" spans="1:6" s="33" customFormat="1" ht="16">
      <c r="A474" s="158"/>
      <c r="B474" s="148"/>
      <c r="C474" s="111"/>
      <c r="D474" s="111"/>
      <c r="E474" s="32"/>
      <c r="F474"/>
    </row>
    <row r="475" spans="1:6" s="33" customFormat="1" ht="16">
      <c r="A475" s="158"/>
      <c r="B475" s="148"/>
      <c r="C475" s="111"/>
      <c r="D475" s="111"/>
      <c r="E475" s="32"/>
      <c r="F475"/>
    </row>
    <row r="476" spans="1:6" s="33" customFormat="1" ht="16">
      <c r="A476" s="158"/>
      <c r="B476" s="148"/>
      <c r="C476" s="111"/>
      <c r="D476" s="111"/>
      <c r="E476" s="32"/>
      <c r="F476"/>
    </row>
    <row r="477" spans="1:6" s="33" customFormat="1" ht="16">
      <c r="A477" s="158"/>
      <c r="B477" s="148"/>
      <c r="C477" s="111"/>
      <c r="D477" s="111"/>
      <c r="E477" s="32"/>
      <c r="F477"/>
    </row>
    <row r="478" spans="1:6" s="33" customFormat="1" ht="16">
      <c r="A478" s="158"/>
      <c r="B478" s="148"/>
      <c r="C478" s="111"/>
      <c r="D478" s="111"/>
      <c r="E478" s="32"/>
      <c r="F478"/>
    </row>
    <row r="479" spans="1:6" s="33" customFormat="1" ht="16">
      <c r="A479" s="158"/>
      <c r="B479" s="148"/>
      <c r="C479" s="111"/>
      <c r="D479" s="111"/>
      <c r="E479" s="32"/>
      <c r="F479"/>
    </row>
    <row r="480" spans="1:6" s="33" customFormat="1" ht="16">
      <c r="A480" s="158"/>
      <c r="B480" s="148"/>
      <c r="C480" s="111"/>
      <c r="D480" s="111"/>
      <c r="E480" s="32"/>
      <c r="F480"/>
    </row>
    <row r="481" spans="1:6" s="33" customFormat="1" ht="16">
      <c r="A481" s="158"/>
      <c r="B481" s="148"/>
      <c r="C481" s="111"/>
      <c r="D481" s="111"/>
      <c r="E481" s="32"/>
      <c r="F481"/>
    </row>
    <row r="482" spans="1:6" s="33" customFormat="1" ht="16">
      <c r="A482" s="158"/>
      <c r="B482" s="148"/>
      <c r="C482" s="111"/>
      <c r="D482" s="111"/>
      <c r="E482" s="32"/>
      <c r="F482"/>
    </row>
    <row r="483" spans="1:6" s="33" customFormat="1" ht="16">
      <c r="A483" s="158"/>
      <c r="B483" s="148"/>
      <c r="C483" s="111"/>
      <c r="D483" s="111"/>
      <c r="E483" s="32"/>
      <c r="F483"/>
    </row>
    <row r="484" spans="1:6" s="33" customFormat="1" ht="16">
      <c r="A484" s="158"/>
      <c r="B484" s="148"/>
      <c r="C484" s="111"/>
      <c r="D484" s="111"/>
      <c r="E484" s="32"/>
      <c r="F484"/>
    </row>
    <row r="485" spans="1:6" s="33" customFormat="1" ht="16">
      <c r="A485" s="158"/>
      <c r="B485" s="148"/>
      <c r="C485" s="111"/>
      <c r="D485" s="111"/>
      <c r="E485" s="32"/>
      <c r="F485"/>
    </row>
    <row r="486" spans="1:6" s="33" customFormat="1" ht="16">
      <c r="A486" s="158"/>
      <c r="B486" s="148"/>
      <c r="C486" s="111"/>
      <c r="D486" s="111"/>
      <c r="E486" s="32"/>
      <c r="F486"/>
    </row>
    <row r="487" spans="1:6" s="33" customFormat="1" ht="16">
      <c r="A487" s="158"/>
      <c r="B487" s="148"/>
      <c r="C487" s="111"/>
      <c r="D487" s="111"/>
      <c r="E487" s="32"/>
      <c r="F487"/>
    </row>
    <row r="488" spans="1:6" s="33" customFormat="1" ht="16">
      <c r="A488" s="158"/>
      <c r="B488" s="148"/>
      <c r="C488" s="111"/>
      <c r="D488" s="111"/>
      <c r="E488" s="32"/>
      <c r="F488"/>
    </row>
    <row r="489" spans="1:6" s="33" customFormat="1" ht="16">
      <c r="A489" s="158"/>
      <c r="B489" s="148"/>
      <c r="C489" s="111"/>
      <c r="D489" s="111"/>
      <c r="E489" s="32"/>
      <c r="F489"/>
    </row>
    <row r="490" spans="1:6" s="33" customFormat="1" ht="16">
      <c r="A490" s="158"/>
      <c r="B490" s="148"/>
      <c r="C490" s="111"/>
      <c r="D490" s="111"/>
      <c r="E490" s="32"/>
      <c r="F490"/>
    </row>
    <row r="491" spans="1:6" s="33" customFormat="1" ht="16">
      <c r="A491" s="158"/>
      <c r="B491" s="148"/>
      <c r="C491" s="111"/>
      <c r="D491" s="111"/>
      <c r="E491" s="32"/>
      <c r="F491"/>
    </row>
    <row r="492" spans="1:6" s="33" customFormat="1" ht="16">
      <c r="A492" s="158"/>
      <c r="B492" s="148"/>
      <c r="C492" s="111"/>
      <c r="D492" s="111"/>
      <c r="E492" s="32"/>
      <c r="F492"/>
    </row>
    <row r="493" spans="1:6" s="33" customFormat="1" ht="16">
      <c r="A493" s="158"/>
      <c r="B493" s="148"/>
      <c r="C493" s="111"/>
      <c r="D493" s="111"/>
      <c r="E493" s="32"/>
      <c r="F493"/>
    </row>
    <row r="494" spans="1:6" s="33" customFormat="1" ht="16">
      <c r="A494" s="158"/>
      <c r="B494" s="148"/>
      <c r="C494" s="111"/>
      <c r="D494" s="111"/>
      <c r="E494" s="32"/>
      <c r="F494"/>
    </row>
    <row r="495" spans="1:6" s="33" customFormat="1" ht="16">
      <c r="A495" s="158"/>
      <c r="B495" s="148"/>
      <c r="C495" s="111"/>
      <c r="D495" s="111"/>
      <c r="E495" s="32"/>
      <c r="F495"/>
    </row>
    <row r="496" spans="1:6" s="33" customFormat="1" ht="16">
      <c r="A496" s="158"/>
      <c r="B496" s="148"/>
      <c r="C496" s="111"/>
      <c r="D496" s="111"/>
      <c r="E496" s="32"/>
      <c r="F496"/>
    </row>
    <row r="497" spans="1:6" s="33" customFormat="1" ht="16">
      <c r="A497" s="158"/>
      <c r="B497" s="148"/>
      <c r="C497" s="111"/>
      <c r="D497" s="111"/>
      <c r="E497" s="32"/>
      <c r="F497"/>
    </row>
    <row r="498" spans="1:6" s="33" customFormat="1" ht="16">
      <c r="A498" s="158"/>
      <c r="B498" s="148"/>
      <c r="C498" s="111"/>
      <c r="D498" s="111"/>
      <c r="E498" s="32"/>
      <c r="F498"/>
    </row>
    <row r="499" spans="1:6" s="33" customFormat="1" ht="16">
      <c r="A499" s="158"/>
      <c r="B499" s="148"/>
      <c r="C499" s="111"/>
      <c r="D499" s="111"/>
      <c r="E499" s="32"/>
      <c r="F499"/>
    </row>
    <row r="500" spans="1:6" s="33" customFormat="1" ht="16">
      <c r="A500" s="158"/>
      <c r="B500" s="148"/>
      <c r="C500" s="111"/>
      <c r="D500" s="111"/>
      <c r="E500" s="32"/>
      <c r="F500"/>
    </row>
    <row r="501" spans="1:6" s="33" customFormat="1" ht="16">
      <c r="A501" s="158"/>
      <c r="B501" s="148"/>
      <c r="C501" s="111"/>
      <c r="D501" s="111"/>
      <c r="E501" s="32"/>
      <c r="F501"/>
    </row>
    <row r="502" spans="1:6" s="33" customFormat="1" ht="16">
      <c r="A502" s="158"/>
      <c r="B502" s="148"/>
      <c r="C502" s="111"/>
      <c r="D502" s="111"/>
      <c r="E502" s="32"/>
      <c r="F502"/>
    </row>
    <row r="503" spans="1:6" s="33" customFormat="1" ht="16">
      <c r="A503" s="158"/>
      <c r="B503" s="148"/>
      <c r="C503" s="111"/>
      <c r="D503" s="111"/>
      <c r="E503" s="32"/>
      <c r="F503"/>
    </row>
    <row r="504" spans="1:6" s="33" customFormat="1" ht="16">
      <c r="A504" s="158"/>
      <c r="B504" s="148"/>
      <c r="C504" s="111"/>
      <c r="D504" s="111"/>
      <c r="E504" s="32"/>
      <c r="F504"/>
    </row>
    <row r="505" spans="1:6" s="33" customFormat="1" ht="16">
      <c r="A505" s="158"/>
      <c r="B505" s="148"/>
      <c r="C505" s="111"/>
      <c r="D505" s="111"/>
      <c r="E505" s="32"/>
      <c r="F505"/>
    </row>
    <row r="506" spans="1:6" s="33" customFormat="1" ht="16">
      <c r="A506" s="158"/>
      <c r="B506" s="148"/>
      <c r="C506" s="111"/>
      <c r="D506" s="111"/>
      <c r="E506" s="32"/>
      <c r="F506"/>
    </row>
    <row r="507" spans="1:6" s="33" customFormat="1" ht="16">
      <c r="A507" s="158"/>
      <c r="B507" s="148"/>
      <c r="C507" s="111"/>
      <c r="D507" s="111"/>
      <c r="E507" s="32"/>
      <c r="F507"/>
    </row>
    <row r="508" spans="1:6" s="33" customFormat="1" ht="16">
      <c r="A508" s="158"/>
      <c r="B508" s="148"/>
      <c r="C508" s="111"/>
      <c r="D508" s="111"/>
      <c r="E508" s="32"/>
      <c r="F508"/>
    </row>
    <row r="509" spans="1:6" s="33" customFormat="1" ht="16">
      <c r="A509" s="158"/>
      <c r="B509" s="148"/>
      <c r="C509" s="111"/>
      <c r="D509" s="111"/>
      <c r="E509" s="32"/>
      <c r="F509"/>
    </row>
    <row r="510" spans="1:6" s="33" customFormat="1" ht="16">
      <c r="A510" s="158"/>
      <c r="B510" s="148"/>
      <c r="C510" s="111"/>
      <c r="D510" s="111"/>
      <c r="E510" s="32"/>
      <c r="F510"/>
    </row>
    <row r="511" spans="1:6" s="33" customFormat="1" ht="16">
      <c r="A511" s="158"/>
      <c r="B511" s="148"/>
      <c r="C511" s="111"/>
      <c r="D511" s="111"/>
      <c r="E511" s="32"/>
      <c r="F511"/>
    </row>
    <row r="512" spans="1:6" s="33" customFormat="1" ht="16">
      <c r="A512" s="158"/>
      <c r="B512" s="148"/>
      <c r="C512" s="111"/>
      <c r="D512" s="111"/>
      <c r="E512" s="32"/>
      <c r="F512"/>
    </row>
    <row r="513" spans="1:6" s="33" customFormat="1" ht="16">
      <c r="A513" s="158"/>
      <c r="B513" s="148"/>
      <c r="C513" s="111"/>
      <c r="D513" s="111"/>
      <c r="E513" s="32"/>
      <c r="F513"/>
    </row>
    <row r="514" spans="1:6" s="33" customFormat="1" ht="16">
      <c r="A514" s="158"/>
      <c r="B514" s="148"/>
      <c r="C514" s="111"/>
      <c r="D514" s="111"/>
      <c r="E514" s="32"/>
      <c r="F514"/>
    </row>
    <row r="515" spans="1:6" s="33" customFormat="1" ht="16">
      <c r="A515" s="158"/>
      <c r="B515" s="148"/>
      <c r="C515" s="111"/>
      <c r="D515" s="111"/>
      <c r="E515" s="32"/>
      <c r="F515"/>
    </row>
    <row r="516" spans="1:6" s="33" customFormat="1" ht="16">
      <c r="A516" s="158"/>
      <c r="B516" s="148"/>
      <c r="C516" s="111"/>
      <c r="D516" s="111"/>
      <c r="E516" s="32"/>
      <c r="F516"/>
    </row>
    <row r="517" spans="1:6" s="33" customFormat="1" ht="16">
      <c r="A517" s="158"/>
      <c r="B517" s="148"/>
      <c r="C517" s="111"/>
      <c r="D517" s="111"/>
      <c r="E517" s="32"/>
      <c r="F517"/>
    </row>
    <row r="518" spans="1:6" s="33" customFormat="1" ht="16">
      <c r="A518" s="158"/>
      <c r="B518" s="148"/>
      <c r="C518" s="111"/>
      <c r="D518" s="111"/>
      <c r="E518" s="32"/>
      <c r="F518"/>
    </row>
    <row r="519" spans="1:6" s="33" customFormat="1" ht="16">
      <c r="A519" s="158"/>
      <c r="B519" s="148"/>
      <c r="C519" s="111"/>
      <c r="D519" s="111"/>
      <c r="E519" s="32"/>
      <c r="F519"/>
    </row>
    <row r="520" spans="1:6" s="33" customFormat="1" ht="16">
      <c r="A520" s="158"/>
      <c r="B520" s="148"/>
      <c r="C520" s="111"/>
      <c r="D520" s="111"/>
      <c r="E520" s="32"/>
      <c r="F520"/>
    </row>
    <row r="521" spans="1:6" s="33" customFormat="1" ht="16">
      <c r="A521" s="158"/>
      <c r="B521" s="148"/>
      <c r="C521" s="111"/>
      <c r="D521" s="111"/>
      <c r="E521" s="32"/>
      <c r="F521"/>
    </row>
    <row r="522" spans="1:6" s="33" customFormat="1" ht="16">
      <c r="A522" s="158"/>
      <c r="B522" s="148"/>
      <c r="C522" s="111"/>
      <c r="D522" s="111"/>
      <c r="E522" s="32"/>
      <c r="F522"/>
    </row>
    <row r="523" spans="1:6" s="33" customFormat="1" ht="16">
      <c r="A523" s="158"/>
      <c r="B523" s="148"/>
      <c r="C523" s="111"/>
      <c r="D523" s="111"/>
      <c r="E523" s="32"/>
      <c r="F523"/>
    </row>
    <row r="524" spans="1:6" s="33" customFormat="1" ht="16">
      <c r="A524" s="158"/>
      <c r="B524" s="148"/>
      <c r="C524" s="111"/>
      <c r="D524" s="111"/>
      <c r="E524" s="32"/>
      <c r="F524"/>
    </row>
    <row r="525" spans="1:6" s="33" customFormat="1" ht="16">
      <c r="A525" s="158"/>
      <c r="B525" s="148"/>
      <c r="C525" s="111"/>
      <c r="D525" s="111"/>
      <c r="E525" s="32"/>
      <c r="F525"/>
    </row>
    <row r="526" spans="1:6" s="33" customFormat="1" ht="16">
      <c r="A526" s="158"/>
      <c r="B526" s="148"/>
      <c r="C526" s="111"/>
      <c r="D526" s="111"/>
      <c r="E526" s="32"/>
      <c r="F526"/>
    </row>
    <row r="527" spans="1:6" s="33" customFormat="1" ht="16">
      <c r="A527" s="158"/>
      <c r="B527" s="148"/>
      <c r="C527" s="111"/>
      <c r="D527" s="111"/>
      <c r="E527" s="32"/>
      <c r="F527"/>
    </row>
    <row r="528" spans="1:6" s="33" customFormat="1" ht="16">
      <c r="A528" s="158"/>
      <c r="B528" s="148"/>
      <c r="C528" s="111"/>
      <c r="D528" s="111"/>
      <c r="E528" s="32"/>
      <c r="F528"/>
    </row>
    <row r="529" spans="1:6" s="33" customFormat="1" ht="16">
      <c r="A529" s="158"/>
      <c r="B529" s="148"/>
      <c r="C529" s="111"/>
      <c r="D529" s="111"/>
      <c r="E529" s="32"/>
      <c r="F529"/>
    </row>
    <row r="530" spans="1:6" s="33" customFormat="1" ht="16">
      <c r="A530" s="158"/>
      <c r="B530" s="148"/>
      <c r="C530" s="111"/>
      <c r="D530" s="111"/>
      <c r="E530" s="32"/>
      <c r="F530"/>
    </row>
    <row r="531" spans="1:6" s="33" customFormat="1" ht="16">
      <c r="A531" s="158"/>
      <c r="B531" s="148"/>
      <c r="C531" s="111"/>
      <c r="D531" s="111"/>
      <c r="E531" s="32"/>
      <c r="F531"/>
    </row>
    <row r="532" spans="1:6" s="33" customFormat="1" ht="16">
      <c r="A532" s="158"/>
      <c r="B532" s="148"/>
      <c r="C532" s="111"/>
      <c r="D532" s="111"/>
      <c r="E532" s="32"/>
      <c r="F532"/>
    </row>
    <row r="533" spans="1:6" s="33" customFormat="1" ht="16">
      <c r="A533" s="158"/>
      <c r="B533" s="148"/>
      <c r="C533" s="111"/>
      <c r="D533" s="111"/>
      <c r="E533" s="32"/>
      <c r="F533"/>
    </row>
    <row r="534" spans="1:6" s="33" customFormat="1" ht="16">
      <c r="A534" s="158"/>
      <c r="B534" s="148"/>
      <c r="C534" s="111"/>
      <c r="D534" s="111"/>
      <c r="E534" s="32"/>
      <c r="F534"/>
    </row>
    <row r="535" spans="1:6" s="33" customFormat="1" ht="16">
      <c r="A535" s="158"/>
      <c r="B535" s="148"/>
      <c r="C535" s="111"/>
      <c r="D535" s="111"/>
      <c r="E535" s="32"/>
      <c r="F535"/>
    </row>
    <row r="536" spans="1:6" s="33" customFormat="1" ht="16">
      <c r="A536" s="158"/>
      <c r="B536" s="148"/>
      <c r="C536" s="111"/>
      <c r="D536" s="111"/>
      <c r="E536" s="32"/>
      <c r="F536"/>
    </row>
    <row r="537" spans="1:6" s="33" customFormat="1" ht="16">
      <c r="A537" s="158"/>
      <c r="B537" s="148"/>
      <c r="C537" s="111"/>
      <c r="D537" s="111"/>
      <c r="E537" s="32"/>
      <c r="F537"/>
    </row>
    <row r="538" spans="1:6" s="33" customFormat="1" ht="16">
      <c r="A538" s="158"/>
      <c r="B538" s="148"/>
      <c r="C538" s="111"/>
      <c r="D538" s="111"/>
      <c r="E538" s="32"/>
      <c r="F538"/>
    </row>
    <row r="539" spans="1:6" s="33" customFormat="1" ht="16">
      <c r="A539" s="158"/>
      <c r="B539" s="148"/>
      <c r="C539" s="111"/>
      <c r="D539" s="111"/>
      <c r="E539" s="32"/>
      <c r="F539"/>
    </row>
    <row r="540" spans="1:6" s="33" customFormat="1" ht="16">
      <c r="A540" s="158"/>
      <c r="B540" s="148"/>
      <c r="C540" s="111"/>
      <c r="D540" s="111"/>
      <c r="E540" s="32"/>
      <c r="F540"/>
    </row>
    <row r="541" spans="1:6" s="33" customFormat="1" ht="16">
      <c r="A541" s="158"/>
      <c r="B541" s="148"/>
      <c r="C541" s="111"/>
      <c r="D541" s="111"/>
      <c r="E541" s="32"/>
      <c r="F541"/>
    </row>
    <row r="542" spans="1:6" s="33" customFormat="1" ht="16">
      <c r="A542" s="158"/>
      <c r="B542" s="148"/>
      <c r="C542" s="111"/>
      <c r="D542" s="111"/>
      <c r="E542" s="32"/>
      <c r="F542"/>
    </row>
    <row r="543" spans="1:6" s="33" customFormat="1" ht="16">
      <c r="A543" s="158"/>
      <c r="B543" s="148"/>
      <c r="C543" s="111"/>
      <c r="D543" s="111"/>
      <c r="E543" s="32"/>
      <c r="F543"/>
    </row>
    <row r="544" spans="1:6" s="33" customFormat="1" ht="16">
      <c r="A544" s="158"/>
      <c r="B544" s="148"/>
      <c r="C544" s="111"/>
      <c r="D544" s="111"/>
      <c r="E544" s="32"/>
      <c r="F544"/>
    </row>
    <row r="545" spans="1:6" s="33" customFormat="1" ht="16">
      <c r="A545" s="158"/>
      <c r="B545" s="148"/>
      <c r="C545" s="111"/>
      <c r="D545" s="111"/>
      <c r="E545" s="32"/>
      <c r="F545"/>
    </row>
    <row r="546" spans="1:6" s="33" customFormat="1" ht="16">
      <c r="A546" s="158"/>
      <c r="B546" s="148"/>
      <c r="C546" s="111"/>
      <c r="D546" s="111"/>
      <c r="E546" s="32"/>
      <c r="F546"/>
    </row>
    <row r="547" spans="1:6" s="33" customFormat="1" ht="16">
      <c r="A547" s="158"/>
      <c r="B547" s="148"/>
      <c r="C547" s="111"/>
      <c r="D547" s="111"/>
      <c r="E547" s="32"/>
      <c r="F547"/>
    </row>
    <row r="548" spans="1:6" s="33" customFormat="1" ht="16">
      <c r="A548" s="158"/>
      <c r="B548" s="148"/>
      <c r="C548" s="111"/>
      <c r="D548" s="111"/>
      <c r="E548" s="32"/>
      <c r="F548"/>
    </row>
    <row r="549" spans="1:6" s="33" customFormat="1" ht="16">
      <c r="A549" s="158"/>
      <c r="B549" s="148"/>
      <c r="C549" s="111"/>
      <c r="D549" s="111"/>
      <c r="E549" s="32"/>
      <c r="F549"/>
    </row>
    <row r="550" spans="1:6" s="33" customFormat="1" ht="16">
      <c r="A550" s="158"/>
      <c r="B550" s="148"/>
      <c r="C550" s="111"/>
      <c r="D550" s="111"/>
      <c r="E550" s="32"/>
      <c r="F550"/>
    </row>
    <row r="551" spans="1:6" s="33" customFormat="1" ht="16">
      <c r="A551" s="158"/>
      <c r="B551" s="148"/>
      <c r="C551" s="111"/>
      <c r="D551" s="111"/>
      <c r="E551" s="32"/>
      <c r="F551"/>
    </row>
    <row r="552" spans="1:6" s="33" customFormat="1" ht="16">
      <c r="A552" s="158"/>
      <c r="B552" s="148"/>
      <c r="C552" s="111"/>
      <c r="D552" s="111"/>
      <c r="E552" s="32"/>
      <c r="F552"/>
    </row>
    <row r="553" spans="1:6" s="33" customFormat="1" ht="16">
      <c r="A553" s="158"/>
      <c r="B553" s="148"/>
      <c r="C553" s="111"/>
      <c r="D553" s="111"/>
      <c r="E553" s="32"/>
      <c r="F553"/>
    </row>
    <row r="554" spans="1:6" s="33" customFormat="1" ht="16">
      <c r="A554" s="158"/>
      <c r="B554" s="148"/>
      <c r="C554" s="111"/>
      <c r="D554" s="111"/>
      <c r="E554" s="32"/>
      <c r="F554"/>
    </row>
    <row r="555" spans="1:6" s="33" customFormat="1" ht="16">
      <c r="A555" s="158"/>
      <c r="B555" s="148"/>
      <c r="C555" s="111"/>
      <c r="D555" s="111"/>
      <c r="E555" s="32"/>
      <c r="F555"/>
    </row>
    <row r="556" spans="1:6" s="33" customFormat="1" ht="16">
      <c r="A556" s="158"/>
      <c r="B556" s="148"/>
      <c r="C556" s="111"/>
      <c r="D556" s="111"/>
      <c r="E556" s="32"/>
      <c r="F556"/>
    </row>
    <row r="557" spans="1:6" s="33" customFormat="1" ht="16">
      <c r="A557" s="158"/>
      <c r="B557" s="148"/>
      <c r="C557" s="111"/>
      <c r="D557" s="111"/>
      <c r="E557" s="32"/>
      <c r="F557"/>
    </row>
    <row r="558" spans="1:6" s="33" customFormat="1" ht="16">
      <c r="A558" s="158"/>
      <c r="B558" s="148"/>
      <c r="C558" s="111"/>
      <c r="D558" s="111"/>
      <c r="E558" s="32"/>
      <c r="F558"/>
    </row>
    <row r="559" spans="1:6" s="33" customFormat="1" ht="16">
      <c r="A559" s="158"/>
      <c r="B559" s="148"/>
      <c r="C559" s="111"/>
      <c r="D559" s="111"/>
      <c r="E559" s="32"/>
      <c r="F559"/>
    </row>
    <row r="560" spans="1:6" s="33" customFormat="1" ht="16">
      <c r="A560" s="158"/>
      <c r="B560" s="148"/>
      <c r="C560" s="111"/>
      <c r="D560" s="111"/>
      <c r="E560" s="32"/>
      <c r="F560"/>
    </row>
    <row r="561" spans="1:6" s="33" customFormat="1" ht="16">
      <c r="A561" s="158"/>
      <c r="B561" s="148"/>
      <c r="C561" s="111"/>
      <c r="D561" s="111"/>
      <c r="E561" s="32"/>
      <c r="F561"/>
    </row>
    <row r="562" spans="1:6" s="33" customFormat="1" ht="16">
      <c r="A562" s="158"/>
      <c r="B562" s="148"/>
      <c r="C562" s="111"/>
      <c r="D562" s="111"/>
      <c r="E562" s="32"/>
      <c r="F562"/>
    </row>
    <row r="563" spans="1:6" s="33" customFormat="1" ht="16">
      <c r="A563" s="158"/>
      <c r="B563" s="148"/>
      <c r="C563" s="111"/>
      <c r="D563" s="111"/>
      <c r="E563" s="32"/>
      <c r="F563"/>
    </row>
    <row r="564" spans="1:6" s="33" customFormat="1" ht="16">
      <c r="A564" s="158"/>
      <c r="B564" s="148"/>
      <c r="C564" s="111"/>
      <c r="D564" s="111"/>
      <c r="E564" s="32"/>
      <c r="F564"/>
    </row>
    <row r="565" spans="1:6" s="33" customFormat="1" ht="16">
      <c r="A565" s="158"/>
      <c r="B565" s="148"/>
      <c r="C565" s="111"/>
      <c r="D565" s="111"/>
      <c r="E565" s="32"/>
      <c r="F565"/>
    </row>
    <row r="566" spans="1:6" s="33" customFormat="1" ht="16">
      <c r="A566" s="158"/>
      <c r="B566" s="148"/>
      <c r="C566" s="111"/>
      <c r="D566" s="111"/>
      <c r="E566" s="32"/>
      <c r="F566"/>
    </row>
    <row r="567" spans="1:6" s="33" customFormat="1" ht="16">
      <c r="A567" s="158"/>
      <c r="B567" s="148"/>
      <c r="C567" s="111"/>
      <c r="D567" s="111"/>
      <c r="E567" s="32"/>
      <c r="F567"/>
    </row>
    <row r="568" spans="1:6" s="33" customFormat="1" ht="16">
      <c r="A568" s="158"/>
      <c r="B568" s="148"/>
      <c r="C568" s="111"/>
      <c r="D568" s="111"/>
      <c r="E568" s="32"/>
      <c r="F568"/>
    </row>
    <row r="569" spans="1:6" s="33" customFormat="1" ht="16">
      <c r="A569" s="158"/>
      <c r="B569" s="148"/>
      <c r="C569" s="111"/>
      <c r="D569" s="111"/>
      <c r="E569" s="32"/>
      <c r="F569"/>
    </row>
    <row r="570" spans="1:6" s="33" customFormat="1" ht="16">
      <c r="A570" s="158"/>
      <c r="B570" s="148"/>
      <c r="C570" s="111"/>
      <c r="D570" s="111"/>
      <c r="E570" s="32"/>
      <c r="F570"/>
    </row>
    <row r="571" spans="1:6" s="33" customFormat="1" ht="16">
      <c r="A571" s="158"/>
      <c r="B571" s="148"/>
      <c r="C571" s="111"/>
      <c r="D571" s="111"/>
      <c r="E571" s="32"/>
      <c r="F571"/>
    </row>
    <row r="572" spans="1:6" s="33" customFormat="1" ht="16">
      <c r="A572" s="158"/>
      <c r="B572" s="148"/>
      <c r="C572" s="111"/>
      <c r="D572" s="111"/>
      <c r="E572" s="32"/>
      <c r="F572"/>
    </row>
    <row r="573" spans="1:6" s="33" customFormat="1" ht="16">
      <c r="A573" s="158"/>
      <c r="B573" s="148"/>
      <c r="C573" s="111"/>
      <c r="D573" s="111"/>
      <c r="E573" s="32"/>
      <c r="F573"/>
    </row>
    <row r="574" spans="1:6" s="33" customFormat="1" ht="16">
      <c r="A574" s="158"/>
      <c r="B574" s="148"/>
      <c r="C574" s="111"/>
      <c r="D574" s="111"/>
      <c r="E574" s="32"/>
      <c r="F574"/>
    </row>
    <row r="575" spans="1:6" s="33" customFormat="1" ht="16">
      <c r="A575" s="158"/>
      <c r="B575" s="148"/>
      <c r="C575" s="111"/>
      <c r="D575" s="111"/>
      <c r="E575" s="32"/>
      <c r="F575"/>
    </row>
    <row r="576" spans="1:6" s="33" customFormat="1" ht="16">
      <c r="A576" s="158"/>
      <c r="B576" s="148"/>
      <c r="C576" s="111"/>
      <c r="D576" s="111"/>
      <c r="E576" s="32"/>
      <c r="F576"/>
    </row>
    <row r="577" spans="1:6" s="33" customFormat="1" ht="16">
      <c r="A577" s="158"/>
      <c r="B577" s="148"/>
      <c r="C577" s="111"/>
      <c r="D577" s="111"/>
      <c r="E577" s="32"/>
      <c r="F577"/>
    </row>
    <row r="578" spans="1:6" s="33" customFormat="1" ht="16">
      <c r="A578" s="158"/>
      <c r="B578" s="148"/>
      <c r="C578" s="111"/>
      <c r="D578" s="111"/>
      <c r="E578" s="32"/>
      <c r="F578"/>
    </row>
    <row r="579" spans="1:6" s="33" customFormat="1" ht="16">
      <c r="A579" s="158"/>
      <c r="B579" s="148"/>
      <c r="C579" s="111"/>
      <c r="D579" s="111"/>
      <c r="E579" s="32"/>
      <c r="F579"/>
    </row>
    <row r="580" spans="1:6" s="33" customFormat="1" ht="16">
      <c r="A580" s="158"/>
      <c r="B580" s="148"/>
      <c r="C580" s="111"/>
      <c r="D580" s="111"/>
      <c r="E580" s="32"/>
      <c r="F580"/>
    </row>
    <row r="581" spans="1:6" s="33" customFormat="1" ht="16">
      <c r="A581" s="158"/>
      <c r="B581" s="148"/>
      <c r="C581" s="111"/>
      <c r="D581" s="111"/>
      <c r="E581" s="32"/>
      <c r="F581"/>
    </row>
    <row r="582" spans="1:6" s="33" customFormat="1" ht="16">
      <c r="A582" s="158"/>
      <c r="B582" s="148"/>
      <c r="C582" s="111"/>
      <c r="D582" s="111"/>
      <c r="E582" s="32"/>
      <c r="F582"/>
    </row>
    <row r="583" spans="1:6" s="33" customFormat="1" ht="16">
      <c r="A583" s="158"/>
      <c r="B583" s="148"/>
      <c r="C583" s="111"/>
      <c r="D583" s="111"/>
      <c r="E583" s="32"/>
      <c r="F583"/>
    </row>
    <row r="584" spans="1:6" s="33" customFormat="1" ht="16">
      <c r="A584" s="158"/>
      <c r="B584" s="148"/>
      <c r="C584" s="111"/>
      <c r="D584" s="111"/>
      <c r="E584" s="32"/>
      <c r="F584"/>
    </row>
    <row r="585" spans="1:6" s="33" customFormat="1" ht="16">
      <c r="A585" s="158"/>
      <c r="B585" s="148"/>
      <c r="C585" s="111"/>
      <c r="D585" s="111"/>
      <c r="E585" s="32"/>
      <c r="F585"/>
    </row>
    <row r="586" spans="1:6" s="33" customFormat="1" ht="16">
      <c r="A586" s="158"/>
      <c r="B586" s="148"/>
      <c r="C586" s="111"/>
      <c r="D586" s="111"/>
      <c r="E586" s="32"/>
      <c r="F586"/>
    </row>
    <row r="587" spans="1:6" s="33" customFormat="1" ht="16">
      <c r="A587" s="158"/>
      <c r="B587" s="148"/>
      <c r="C587" s="111"/>
      <c r="D587" s="111"/>
      <c r="E587" s="32"/>
      <c r="F587"/>
    </row>
    <row r="588" spans="1:6" s="33" customFormat="1" ht="16">
      <c r="A588" s="158"/>
      <c r="B588" s="148"/>
      <c r="C588" s="111"/>
      <c r="D588" s="111"/>
      <c r="E588" s="32"/>
      <c r="F588"/>
    </row>
    <row r="589" spans="1:6" s="33" customFormat="1" ht="16">
      <c r="A589" s="158"/>
      <c r="B589" s="148"/>
      <c r="C589" s="111"/>
      <c r="D589" s="111"/>
      <c r="E589" s="32"/>
      <c r="F589"/>
    </row>
    <row r="590" spans="1:6" s="33" customFormat="1" ht="16">
      <c r="A590" s="158"/>
      <c r="B590" s="148"/>
      <c r="C590" s="111"/>
      <c r="D590" s="111"/>
      <c r="E590" s="32"/>
      <c r="F590"/>
    </row>
    <row r="591" spans="1:6" s="33" customFormat="1" ht="16">
      <c r="A591" s="158"/>
      <c r="B591" s="148"/>
      <c r="C591" s="111"/>
      <c r="D591" s="111"/>
      <c r="E591" s="32"/>
      <c r="F591"/>
    </row>
    <row r="592" spans="1:6" s="33" customFormat="1" ht="16">
      <c r="A592" s="158"/>
      <c r="B592" s="148"/>
      <c r="C592" s="111"/>
      <c r="D592" s="111"/>
      <c r="E592" s="32"/>
      <c r="F592"/>
    </row>
    <row r="593" spans="1:6" s="33" customFormat="1" ht="16">
      <c r="A593" s="158"/>
      <c r="B593" s="148"/>
      <c r="C593" s="111"/>
      <c r="D593" s="111"/>
      <c r="E593" s="32"/>
      <c r="F593"/>
    </row>
    <row r="594" spans="1:6" s="33" customFormat="1" ht="16">
      <c r="A594" s="158"/>
      <c r="B594" s="148"/>
      <c r="C594" s="111"/>
      <c r="D594" s="111"/>
      <c r="E594" s="32"/>
      <c r="F594"/>
    </row>
    <row r="595" spans="1:6" s="33" customFormat="1" ht="16">
      <c r="A595" s="158"/>
      <c r="B595" s="148"/>
      <c r="C595" s="111"/>
      <c r="D595" s="111"/>
      <c r="E595" s="32"/>
      <c r="F595"/>
    </row>
    <row r="596" spans="1:6" s="33" customFormat="1" ht="16">
      <c r="A596" s="158"/>
      <c r="B596" s="148"/>
      <c r="C596" s="111"/>
      <c r="D596" s="111"/>
      <c r="E596" s="32"/>
      <c r="F596"/>
    </row>
    <row r="597" spans="1:6" s="33" customFormat="1" ht="16">
      <c r="A597" s="158"/>
      <c r="B597" s="148"/>
      <c r="C597" s="111"/>
      <c r="D597" s="111"/>
      <c r="E597" s="32"/>
      <c r="F597"/>
    </row>
    <row r="598" spans="1:6" s="33" customFormat="1" ht="16">
      <c r="A598" s="158"/>
      <c r="B598" s="148"/>
      <c r="C598" s="111"/>
      <c r="D598" s="111"/>
      <c r="E598" s="32"/>
      <c r="F598"/>
    </row>
    <row r="599" spans="1:6" s="33" customFormat="1" ht="16">
      <c r="A599" s="158"/>
      <c r="B599" s="148"/>
      <c r="C599" s="111"/>
      <c r="D599" s="111"/>
      <c r="E599" s="32"/>
      <c r="F599"/>
    </row>
    <row r="600" spans="1:6" s="33" customFormat="1" ht="16">
      <c r="A600" s="158"/>
      <c r="B600" s="148"/>
      <c r="C600" s="111"/>
      <c r="D600" s="111"/>
      <c r="E600" s="32"/>
      <c r="F600"/>
    </row>
    <row r="601" spans="1:6" s="33" customFormat="1" ht="16">
      <c r="A601" s="158"/>
      <c r="B601" s="148"/>
      <c r="C601" s="111"/>
      <c r="D601" s="111"/>
      <c r="E601" s="32"/>
      <c r="F601"/>
    </row>
    <row r="602" spans="1:6" s="33" customFormat="1" ht="16">
      <c r="A602" s="158"/>
      <c r="B602" s="148"/>
      <c r="C602" s="111"/>
      <c r="D602" s="111"/>
      <c r="E602" s="32"/>
      <c r="F602"/>
    </row>
    <row r="603" spans="1:6" s="33" customFormat="1" ht="16">
      <c r="A603" s="158"/>
      <c r="B603" s="148"/>
      <c r="C603" s="111"/>
      <c r="D603" s="111"/>
      <c r="E603" s="32"/>
      <c r="F603"/>
    </row>
    <row r="604" spans="1:6" s="33" customFormat="1" ht="16">
      <c r="A604" s="158"/>
      <c r="B604" s="148"/>
      <c r="C604" s="111"/>
      <c r="D604" s="111"/>
      <c r="E604" s="32"/>
      <c r="F604"/>
    </row>
    <row r="605" spans="1:6" s="33" customFormat="1" ht="16">
      <c r="A605" s="158"/>
      <c r="B605" s="148"/>
      <c r="C605" s="111"/>
      <c r="D605" s="111"/>
      <c r="E605" s="32"/>
      <c r="F605"/>
    </row>
    <row r="606" spans="1:6" s="33" customFormat="1" ht="16">
      <c r="A606" s="158"/>
      <c r="B606" s="148"/>
      <c r="C606" s="111"/>
      <c r="D606" s="111"/>
      <c r="E606" s="32"/>
      <c r="F606"/>
    </row>
    <row r="607" spans="1:6" s="33" customFormat="1" ht="16">
      <c r="A607" s="158"/>
      <c r="B607" s="148"/>
      <c r="C607" s="111"/>
      <c r="D607" s="111"/>
      <c r="E607" s="32"/>
      <c r="F607"/>
    </row>
    <row r="608" spans="1:6" s="33" customFormat="1" ht="16">
      <c r="A608" s="158"/>
      <c r="B608" s="148"/>
      <c r="C608" s="111"/>
      <c r="D608" s="111"/>
      <c r="E608" s="32"/>
      <c r="F608"/>
    </row>
    <row r="609" spans="1:6" s="33" customFormat="1" ht="16">
      <c r="A609" s="158"/>
      <c r="B609" s="148"/>
      <c r="C609" s="111"/>
      <c r="D609" s="111"/>
      <c r="E609" s="32"/>
      <c r="F609"/>
    </row>
    <row r="610" spans="1:6" s="33" customFormat="1" ht="16">
      <c r="A610" s="158"/>
      <c r="B610" s="148"/>
      <c r="C610" s="111"/>
      <c r="D610" s="111"/>
      <c r="E610" s="32"/>
      <c r="F610"/>
    </row>
    <row r="611" spans="1:6" s="33" customFormat="1" ht="16">
      <c r="A611" s="158"/>
      <c r="B611" s="148"/>
      <c r="C611" s="111"/>
      <c r="D611" s="111"/>
      <c r="E611" s="32"/>
      <c r="F611"/>
    </row>
    <row r="612" spans="1:6" s="33" customFormat="1" ht="16">
      <c r="A612" s="158"/>
      <c r="B612" s="148"/>
      <c r="C612" s="111"/>
      <c r="D612" s="111"/>
      <c r="E612" s="32"/>
      <c r="F612"/>
    </row>
    <row r="613" spans="1:6" s="33" customFormat="1" ht="16">
      <c r="A613" s="158"/>
      <c r="B613" s="148"/>
      <c r="C613" s="111"/>
      <c r="D613" s="111"/>
      <c r="E613" s="32"/>
      <c r="F613"/>
    </row>
    <row r="614" spans="1:6" s="33" customFormat="1" ht="16">
      <c r="A614" s="158"/>
      <c r="B614" s="148"/>
      <c r="C614" s="111"/>
      <c r="D614" s="111"/>
      <c r="E614" s="32"/>
      <c r="F614"/>
    </row>
    <row r="615" spans="1:6" s="33" customFormat="1" ht="16">
      <c r="A615" s="158"/>
      <c r="B615" s="148"/>
      <c r="C615" s="111"/>
      <c r="D615" s="111"/>
      <c r="E615" s="32"/>
      <c r="F615"/>
    </row>
    <row r="616" spans="1:6" s="33" customFormat="1" ht="16">
      <c r="A616" s="158"/>
      <c r="B616" s="148"/>
      <c r="C616" s="111"/>
      <c r="D616" s="111"/>
      <c r="E616" s="32"/>
      <c r="F616"/>
    </row>
    <row r="617" spans="1:6" s="33" customFormat="1" ht="16">
      <c r="A617" s="158"/>
      <c r="B617" s="148"/>
      <c r="C617" s="111"/>
      <c r="D617" s="111"/>
      <c r="E617" s="32"/>
      <c r="F617"/>
    </row>
    <row r="618" spans="1:6" s="33" customFormat="1" ht="16">
      <c r="A618" s="158"/>
      <c r="B618" s="148"/>
      <c r="C618" s="111"/>
      <c r="D618" s="111"/>
      <c r="E618" s="32"/>
      <c r="F618"/>
    </row>
    <row r="619" spans="1:6" s="33" customFormat="1" ht="16">
      <c r="A619" s="158"/>
      <c r="B619" s="148"/>
      <c r="C619" s="111"/>
      <c r="D619" s="111"/>
      <c r="E619" s="32"/>
      <c r="F619"/>
    </row>
    <row r="620" spans="1:6" s="33" customFormat="1" ht="16">
      <c r="A620" s="158"/>
      <c r="B620" s="148"/>
      <c r="C620" s="111"/>
      <c r="D620" s="111"/>
      <c r="E620" s="32"/>
      <c r="F620"/>
    </row>
    <row r="621" spans="1:6" s="33" customFormat="1" ht="16">
      <c r="A621" s="158"/>
      <c r="B621" s="148"/>
      <c r="C621" s="111"/>
      <c r="D621" s="111"/>
      <c r="E621" s="32"/>
      <c r="F621"/>
    </row>
    <row r="622" spans="1:6" s="33" customFormat="1" ht="16">
      <c r="A622" s="158"/>
      <c r="B622" s="148"/>
      <c r="C622" s="111"/>
      <c r="D622" s="111"/>
      <c r="E622" s="32"/>
      <c r="F622"/>
    </row>
    <row r="623" spans="1:6" s="33" customFormat="1" ht="16">
      <c r="A623" s="158"/>
      <c r="B623" s="148"/>
      <c r="C623" s="111"/>
      <c r="D623" s="111"/>
      <c r="E623" s="32"/>
      <c r="F623"/>
    </row>
    <row r="624" spans="1:6" s="33" customFormat="1" ht="16">
      <c r="A624" s="158"/>
      <c r="B624" s="148"/>
      <c r="C624" s="111"/>
      <c r="D624" s="111"/>
      <c r="E624" s="32"/>
      <c r="F624"/>
    </row>
    <row r="625" spans="1:6" s="33" customFormat="1" ht="16">
      <c r="A625" s="158"/>
      <c r="B625" s="148"/>
      <c r="C625" s="111"/>
      <c r="D625" s="111"/>
      <c r="E625" s="32"/>
      <c r="F625"/>
    </row>
    <row r="626" spans="1:6" s="33" customFormat="1" ht="16">
      <c r="A626" s="158"/>
      <c r="B626" s="148"/>
      <c r="C626" s="111"/>
      <c r="D626" s="111"/>
      <c r="E626" s="32"/>
      <c r="F626"/>
    </row>
    <row r="627" spans="1:6" s="33" customFormat="1" ht="16">
      <c r="A627" s="158"/>
      <c r="B627" s="148"/>
      <c r="C627" s="111"/>
      <c r="D627" s="111"/>
      <c r="E627" s="32"/>
      <c r="F627"/>
    </row>
    <row r="628" spans="1:6" s="33" customFormat="1" ht="16">
      <c r="A628" s="158"/>
      <c r="B628" s="148"/>
      <c r="C628" s="111"/>
      <c r="D628" s="111"/>
      <c r="E628" s="32"/>
      <c r="F628"/>
    </row>
    <row r="629" spans="1:6" s="33" customFormat="1" ht="16">
      <c r="A629" s="158"/>
      <c r="B629" s="148"/>
      <c r="C629" s="111"/>
      <c r="D629" s="111"/>
      <c r="E629" s="32"/>
      <c r="F629"/>
    </row>
    <row r="630" spans="1:6" s="33" customFormat="1" ht="16">
      <c r="A630" s="158"/>
      <c r="B630" s="148"/>
      <c r="C630" s="111"/>
      <c r="D630" s="111"/>
      <c r="E630" s="32"/>
      <c r="F630"/>
    </row>
    <row r="631" spans="1:6" s="33" customFormat="1" ht="16">
      <c r="A631" s="158"/>
      <c r="B631" s="148"/>
      <c r="C631" s="111"/>
      <c r="D631" s="111"/>
      <c r="E631" s="32"/>
      <c r="F631"/>
    </row>
    <row r="632" spans="1:6" s="33" customFormat="1" ht="16">
      <c r="A632" s="158"/>
      <c r="B632" s="148"/>
      <c r="C632" s="111"/>
      <c r="D632" s="111"/>
      <c r="E632" s="32"/>
      <c r="F632"/>
    </row>
    <row r="633" spans="1:6" s="33" customFormat="1" ht="16">
      <c r="A633" s="158"/>
      <c r="B633" s="148"/>
      <c r="C633" s="111"/>
      <c r="D633" s="111"/>
      <c r="E633" s="32"/>
      <c r="F633"/>
    </row>
    <row r="634" spans="1:6" s="33" customFormat="1" ht="16">
      <c r="A634" s="158"/>
      <c r="B634" s="148"/>
      <c r="C634" s="111"/>
      <c r="D634" s="111"/>
      <c r="E634" s="32"/>
      <c r="F634"/>
    </row>
    <row r="635" spans="1:6" s="33" customFormat="1" ht="16">
      <c r="A635" s="158"/>
      <c r="B635" s="148"/>
      <c r="C635" s="111"/>
      <c r="D635" s="111"/>
      <c r="E635" s="32"/>
      <c r="F635"/>
    </row>
    <row r="636" spans="1:6" s="33" customFormat="1" ht="16">
      <c r="A636" s="158"/>
      <c r="B636" s="148"/>
      <c r="C636" s="111"/>
      <c r="D636" s="111"/>
      <c r="E636" s="32"/>
      <c r="F636"/>
    </row>
    <row r="637" spans="1:6" s="33" customFormat="1" ht="16">
      <c r="A637" s="158"/>
      <c r="B637" s="148"/>
      <c r="C637" s="111"/>
      <c r="D637" s="111"/>
      <c r="E637" s="32"/>
      <c r="F637"/>
    </row>
    <row r="638" spans="1:6" s="33" customFormat="1" ht="16">
      <c r="A638" s="158"/>
      <c r="B638" s="148"/>
      <c r="C638" s="111"/>
      <c r="D638" s="111"/>
      <c r="E638" s="32"/>
      <c r="F638"/>
    </row>
    <row r="639" spans="1:6" s="33" customFormat="1" ht="16">
      <c r="A639" s="158"/>
      <c r="B639" s="148"/>
      <c r="C639" s="111"/>
      <c r="D639" s="111"/>
      <c r="E639" s="32"/>
      <c r="F639"/>
    </row>
    <row r="640" spans="1:6" s="33" customFormat="1" ht="16">
      <c r="A640" s="158"/>
      <c r="B640" s="148"/>
      <c r="C640" s="111"/>
      <c r="D640" s="111"/>
      <c r="E640" s="32"/>
      <c r="F640"/>
    </row>
    <row r="641" spans="1:6" s="33" customFormat="1" ht="16">
      <c r="A641" s="158"/>
      <c r="B641" s="148"/>
      <c r="C641" s="111"/>
      <c r="D641" s="111"/>
      <c r="E641" s="32"/>
      <c r="F641"/>
    </row>
    <row r="642" spans="1:6" s="33" customFormat="1" ht="16">
      <c r="A642" s="158"/>
      <c r="B642" s="148"/>
      <c r="C642" s="111"/>
      <c r="D642" s="111"/>
      <c r="E642" s="32"/>
      <c r="F642"/>
    </row>
    <row r="643" spans="1:6" s="33" customFormat="1" ht="16">
      <c r="A643" s="158"/>
      <c r="B643" s="148"/>
      <c r="C643" s="111"/>
      <c r="D643" s="111"/>
      <c r="E643" s="32"/>
      <c r="F643"/>
    </row>
    <row r="644" spans="1:6" s="33" customFormat="1" ht="16">
      <c r="A644" s="158"/>
      <c r="B644" s="148"/>
      <c r="C644" s="111"/>
      <c r="D644" s="111"/>
      <c r="E644" s="32"/>
      <c r="F644"/>
    </row>
    <row r="645" spans="1:6" s="33" customFormat="1" ht="16">
      <c r="A645" s="158"/>
      <c r="B645" s="148"/>
      <c r="C645" s="111"/>
      <c r="D645" s="111"/>
      <c r="E645" s="32"/>
      <c r="F645"/>
    </row>
    <row r="646" spans="1:6" s="33" customFormat="1" ht="16">
      <c r="A646" s="158"/>
      <c r="B646" s="148"/>
      <c r="C646" s="111"/>
      <c r="D646" s="111"/>
      <c r="E646" s="32"/>
      <c r="F646"/>
    </row>
    <row r="647" spans="1:6" s="33" customFormat="1" ht="16">
      <c r="A647" s="158"/>
      <c r="B647" s="148"/>
      <c r="C647" s="111"/>
      <c r="D647" s="111"/>
      <c r="E647" s="32"/>
      <c r="F647"/>
    </row>
    <row r="648" spans="1:6" s="33" customFormat="1" ht="16">
      <c r="A648" s="158"/>
      <c r="B648" s="148"/>
      <c r="C648" s="111"/>
      <c r="D648" s="111"/>
      <c r="E648" s="32"/>
      <c r="F648"/>
    </row>
    <row r="649" spans="1:6" s="33" customFormat="1" ht="16">
      <c r="A649" s="158"/>
      <c r="B649" s="148"/>
      <c r="C649" s="111"/>
      <c r="D649" s="111"/>
      <c r="E649" s="32"/>
      <c r="F649"/>
    </row>
    <row r="650" spans="1:6" s="33" customFormat="1" ht="16">
      <c r="A650" s="158"/>
      <c r="B650" s="148"/>
      <c r="C650" s="111"/>
      <c r="D650" s="111"/>
      <c r="E650" s="32"/>
      <c r="F650"/>
    </row>
    <row r="651" spans="1:6" s="33" customFormat="1" ht="16">
      <c r="A651" s="158"/>
      <c r="B651" s="148"/>
      <c r="C651" s="111"/>
      <c r="D651" s="111"/>
      <c r="E651" s="32"/>
      <c r="F651"/>
    </row>
    <row r="652" spans="1:6" s="33" customFormat="1" ht="16">
      <c r="A652" s="158"/>
      <c r="B652" s="148"/>
      <c r="C652" s="111"/>
      <c r="D652" s="111"/>
      <c r="E652" s="32"/>
      <c r="F652"/>
    </row>
    <row r="653" spans="1:6" s="33" customFormat="1" ht="16">
      <c r="A653" s="158"/>
      <c r="B653" s="148"/>
      <c r="C653" s="111"/>
      <c r="D653" s="111"/>
      <c r="E653" s="32"/>
      <c r="F653"/>
    </row>
    <row r="654" spans="1:6" s="33" customFormat="1" ht="16">
      <c r="A654" s="158"/>
      <c r="B654" s="148"/>
      <c r="C654" s="111"/>
      <c r="D654" s="111"/>
      <c r="E654" s="32"/>
      <c r="F654"/>
    </row>
    <row r="655" spans="1:6" s="33" customFormat="1" ht="16">
      <c r="A655" s="158"/>
      <c r="B655" s="148"/>
      <c r="C655" s="111"/>
      <c r="D655" s="111"/>
      <c r="E655" s="32"/>
      <c r="F655"/>
    </row>
    <row r="656" spans="1:6" s="33" customFormat="1" ht="16">
      <c r="A656" s="158"/>
      <c r="B656" s="148"/>
      <c r="C656" s="111"/>
      <c r="D656" s="111"/>
      <c r="E656" s="32"/>
      <c r="F656"/>
    </row>
    <row r="657" spans="1:6" s="33" customFormat="1" ht="16">
      <c r="A657" s="158"/>
      <c r="B657" s="148"/>
      <c r="C657" s="111"/>
      <c r="D657" s="111"/>
      <c r="E657" s="32"/>
      <c r="F657"/>
    </row>
    <row r="658" spans="1:6" s="33" customFormat="1" ht="16">
      <c r="A658" s="158"/>
      <c r="B658" s="148"/>
      <c r="C658" s="111"/>
      <c r="D658" s="111"/>
      <c r="E658" s="32"/>
      <c r="F658"/>
    </row>
    <row r="659" spans="1:6" s="33" customFormat="1" ht="16">
      <c r="A659" s="158"/>
      <c r="B659" s="148"/>
      <c r="C659" s="111"/>
      <c r="D659" s="111"/>
      <c r="E659" s="32"/>
      <c r="F659"/>
    </row>
    <row r="660" spans="1:6" s="33" customFormat="1" ht="16">
      <c r="A660" s="158"/>
      <c r="B660" s="148"/>
      <c r="C660" s="111"/>
      <c r="D660" s="111"/>
      <c r="E660" s="32"/>
      <c r="F660"/>
    </row>
    <row r="661" spans="1:6" s="33" customFormat="1" ht="16">
      <c r="A661" s="158"/>
      <c r="B661" s="148"/>
      <c r="C661" s="111"/>
      <c r="D661" s="111"/>
      <c r="E661" s="32"/>
      <c r="F661"/>
    </row>
    <row r="662" spans="1:6" s="33" customFormat="1" ht="16">
      <c r="A662" s="158"/>
      <c r="B662" s="148"/>
      <c r="C662" s="111"/>
      <c r="D662" s="111"/>
      <c r="E662" s="32"/>
      <c r="F662"/>
    </row>
    <row r="663" spans="1:6" s="33" customFormat="1" ht="16">
      <c r="A663" s="158"/>
      <c r="B663" s="148"/>
      <c r="C663" s="111"/>
      <c r="D663" s="111"/>
      <c r="E663" s="32"/>
      <c r="F663"/>
    </row>
    <row r="664" spans="1:6" s="33" customFormat="1" ht="16">
      <c r="A664" s="158"/>
      <c r="B664" s="148"/>
      <c r="C664" s="111"/>
      <c r="D664" s="111"/>
      <c r="E664" s="32"/>
      <c r="F664"/>
    </row>
    <row r="665" spans="1:6" s="33" customFormat="1" ht="16">
      <c r="A665" s="158"/>
      <c r="B665" s="148"/>
      <c r="C665" s="111"/>
      <c r="D665" s="111"/>
      <c r="E665" s="32"/>
      <c r="F665"/>
    </row>
    <row r="666" spans="1:6" s="33" customFormat="1" ht="16">
      <c r="A666" s="158"/>
      <c r="B666" s="148"/>
      <c r="C666" s="111"/>
      <c r="D666" s="111"/>
      <c r="E666" s="32"/>
      <c r="F666"/>
    </row>
    <row r="667" spans="1:6" s="33" customFormat="1" ht="16">
      <c r="A667" s="158"/>
      <c r="B667" s="148"/>
      <c r="C667" s="111"/>
      <c r="D667" s="111"/>
      <c r="E667" s="32"/>
      <c r="F667"/>
    </row>
    <row r="668" spans="1:6" s="33" customFormat="1" ht="16">
      <c r="A668" s="158"/>
      <c r="B668" s="148"/>
      <c r="C668" s="111"/>
      <c r="D668" s="111"/>
      <c r="E668" s="32"/>
      <c r="F668"/>
    </row>
    <row r="669" spans="1:6" s="33" customFormat="1" ht="16">
      <c r="A669" s="158"/>
      <c r="B669" s="148"/>
      <c r="C669" s="111"/>
      <c r="D669" s="111"/>
      <c r="E669" s="32"/>
      <c r="F669"/>
    </row>
    <row r="670" spans="1:6" s="33" customFormat="1" ht="16">
      <c r="A670" s="158"/>
      <c r="B670" s="148"/>
      <c r="C670" s="111"/>
      <c r="D670" s="111"/>
      <c r="E670" s="32"/>
      <c r="F670"/>
    </row>
    <row r="671" spans="1:6" s="33" customFormat="1" ht="16">
      <c r="A671" s="158"/>
      <c r="B671" s="148"/>
      <c r="C671" s="111"/>
      <c r="D671" s="111"/>
      <c r="E671" s="32"/>
      <c r="F671"/>
    </row>
    <row r="672" spans="1:6" s="33" customFormat="1" ht="16">
      <c r="A672" s="158"/>
      <c r="B672" s="148"/>
      <c r="C672" s="111"/>
      <c r="D672" s="111"/>
      <c r="E672" s="32"/>
      <c r="F672"/>
    </row>
    <row r="673" spans="1:6" s="33" customFormat="1" ht="16">
      <c r="A673" s="158"/>
      <c r="B673" s="148"/>
      <c r="C673" s="111"/>
      <c r="D673" s="111"/>
      <c r="E673" s="32"/>
      <c r="F673"/>
    </row>
    <row r="674" spans="1:6" s="33" customFormat="1" ht="16">
      <c r="A674" s="158"/>
      <c r="B674" s="148"/>
      <c r="C674" s="111"/>
      <c r="D674" s="111"/>
      <c r="E674" s="32"/>
      <c r="F674"/>
    </row>
    <row r="675" spans="1:6" s="33" customFormat="1" ht="16">
      <c r="A675" s="158"/>
      <c r="B675" s="148"/>
      <c r="C675" s="111"/>
      <c r="D675" s="111"/>
      <c r="E675" s="32"/>
      <c r="F675"/>
    </row>
    <row r="676" spans="1:6" s="33" customFormat="1" ht="16">
      <c r="A676" s="158"/>
      <c r="B676" s="148"/>
      <c r="C676" s="111"/>
      <c r="D676" s="111"/>
      <c r="E676" s="32"/>
      <c r="F676"/>
    </row>
    <row r="677" spans="1:6" s="33" customFormat="1" ht="16">
      <c r="A677" s="158"/>
      <c r="B677" s="148"/>
      <c r="C677" s="111"/>
      <c r="D677" s="111"/>
      <c r="E677" s="32"/>
      <c r="F677"/>
    </row>
    <row r="678" spans="1:6" s="33" customFormat="1" ht="16">
      <c r="A678" s="158"/>
      <c r="B678" s="148"/>
      <c r="C678" s="111"/>
      <c r="D678" s="111"/>
      <c r="E678" s="32"/>
      <c r="F678"/>
    </row>
    <row r="679" spans="1:6" s="33" customFormat="1" ht="16">
      <c r="A679" s="158"/>
      <c r="B679" s="148"/>
      <c r="C679" s="111"/>
      <c r="D679" s="111"/>
      <c r="E679" s="32"/>
      <c r="F679"/>
    </row>
    <row r="680" spans="1:6" s="33" customFormat="1" ht="16">
      <c r="A680" s="158"/>
      <c r="B680" s="148"/>
      <c r="C680" s="111"/>
      <c r="D680" s="111"/>
      <c r="E680" s="32"/>
      <c r="F680"/>
    </row>
    <row r="681" spans="1:6" s="33" customFormat="1" ht="16">
      <c r="A681" s="158"/>
      <c r="B681" s="148"/>
      <c r="C681" s="111"/>
      <c r="D681" s="111"/>
      <c r="E681" s="32"/>
      <c r="F681"/>
    </row>
    <row r="682" spans="1:6" s="33" customFormat="1" ht="16">
      <c r="A682" s="158"/>
      <c r="B682" s="148"/>
      <c r="C682" s="111"/>
      <c r="D682" s="111"/>
      <c r="E682" s="32"/>
      <c r="F682"/>
    </row>
    <row r="683" spans="1:6" s="33" customFormat="1" ht="16">
      <c r="A683" s="158"/>
      <c r="B683" s="148"/>
      <c r="C683" s="111"/>
      <c r="D683" s="111"/>
      <c r="E683" s="32"/>
      <c r="F683"/>
    </row>
    <row r="684" spans="1:6" s="33" customFormat="1" ht="16">
      <c r="A684" s="158"/>
      <c r="B684" s="148"/>
      <c r="C684" s="111"/>
      <c r="D684" s="111"/>
      <c r="E684" s="32"/>
      <c r="F684"/>
    </row>
    <row r="685" spans="1:6" s="33" customFormat="1" ht="16">
      <c r="A685" s="158"/>
      <c r="B685" s="148"/>
      <c r="C685" s="111"/>
      <c r="D685" s="111"/>
      <c r="E685" s="32"/>
      <c r="F685"/>
    </row>
    <row r="686" spans="1:6" s="33" customFormat="1" ht="16">
      <c r="A686" s="158"/>
      <c r="B686" s="148"/>
      <c r="C686" s="111"/>
      <c r="D686" s="111"/>
      <c r="E686" s="32"/>
      <c r="F686"/>
    </row>
    <row r="687" spans="1:6" s="33" customFormat="1" ht="16">
      <c r="A687" s="158"/>
      <c r="B687" s="148"/>
      <c r="C687" s="111"/>
      <c r="D687" s="111"/>
      <c r="E687" s="32"/>
      <c r="F687"/>
    </row>
    <row r="688" spans="1:6" s="33" customFormat="1" ht="16">
      <c r="A688" s="158"/>
      <c r="B688" s="148"/>
      <c r="C688" s="111"/>
      <c r="D688" s="111"/>
      <c r="E688" s="32"/>
      <c r="F688"/>
    </row>
    <row r="689" spans="1:6" s="33" customFormat="1" ht="16">
      <c r="A689" s="158"/>
      <c r="B689" s="148"/>
      <c r="C689" s="111"/>
      <c r="D689" s="111"/>
      <c r="E689" s="32"/>
      <c r="F689"/>
    </row>
    <row r="690" spans="1:6" s="33" customFormat="1" ht="16">
      <c r="A690" s="158"/>
      <c r="B690" s="148"/>
      <c r="C690" s="111"/>
      <c r="D690" s="111"/>
      <c r="E690" s="32"/>
      <c r="F690"/>
    </row>
    <row r="691" spans="1:6" s="33" customFormat="1" ht="16">
      <c r="A691" s="158"/>
      <c r="B691" s="148"/>
      <c r="C691" s="111"/>
      <c r="D691" s="111"/>
      <c r="E691" s="32"/>
      <c r="F691"/>
    </row>
    <row r="692" spans="1:6" s="33" customFormat="1" ht="16">
      <c r="A692" s="158"/>
      <c r="B692" s="148"/>
      <c r="C692" s="111"/>
      <c r="D692" s="111"/>
      <c r="E692" s="32"/>
      <c r="F692"/>
    </row>
    <row r="693" spans="1:6" s="33" customFormat="1" ht="16">
      <c r="A693" s="158"/>
      <c r="B693" s="148"/>
      <c r="C693" s="111"/>
      <c r="D693" s="111"/>
      <c r="E693" s="32"/>
      <c r="F693"/>
    </row>
    <row r="694" spans="1:6" s="33" customFormat="1" ht="16">
      <c r="A694" s="158"/>
      <c r="B694" s="148"/>
      <c r="C694" s="111"/>
      <c r="D694" s="111"/>
      <c r="E694" s="32"/>
      <c r="F694"/>
    </row>
    <row r="695" spans="1:6" s="33" customFormat="1" ht="16">
      <c r="A695" s="158"/>
      <c r="B695" s="148"/>
      <c r="C695" s="111"/>
      <c r="D695" s="111"/>
      <c r="E695" s="32"/>
      <c r="F695"/>
    </row>
    <row r="696" spans="1:6" s="33" customFormat="1" ht="16">
      <c r="A696" s="158"/>
      <c r="B696" s="148"/>
      <c r="C696" s="111"/>
      <c r="D696" s="111"/>
      <c r="E696" s="32"/>
      <c r="F696"/>
    </row>
    <row r="697" spans="1:6" s="33" customFormat="1" ht="16">
      <c r="A697" s="158"/>
      <c r="B697" s="148"/>
      <c r="C697" s="111"/>
      <c r="D697" s="111"/>
      <c r="E697" s="32"/>
      <c r="F697"/>
    </row>
    <row r="698" spans="1:6" s="33" customFormat="1" ht="16">
      <c r="A698" s="158"/>
      <c r="B698" s="148"/>
      <c r="C698" s="111"/>
      <c r="D698" s="111"/>
      <c r="E698" s="32"/>
      <c r="F698"/>
    </row>
    <row r="699" spans="1:6" s="33" customFormat="1" ht="16">
      <c r="A699" s="158"/>
      <c r="B699" s="148"/>
      <c r="C699" s="111"/>
      <c r="D699" s="111"/>
      <c r="E699" s="32"/>
      <c r="F699"/>
    </row>
    <row r="700" spans="1:6" s="33" customFormat="1" ht="16">
      <c r="A700" s="158"/>
      <c r="B700" s="148"/>
      <c r="C700" s="111"/>
      <c r="D700" s="111"/>
      <c r="E700" s="32"/>
      <c r="F700"/>
    </row>
    <row r="701" spans="1:6" s="33" customFormat="1" ht="16">
      <c r="A701" s="158"/>
      <c r="B701" s="148"/>
      <c r="C701" s="111"/>
      <c r="D701" s="111"/>
      <c r="E701" s="32"/>
      <c r="F701"/>
    </row>
    <row r="702" spans="1:6" s="33" customFormat="1" ht="16">
      <c r="A702" s="158"/>
      <c r="B702" s="148"/>
      <c r="C702" s="111"/>
      <c r="D702" s="111"/>
      <c r="E702" s="32"/>
      <c r="F702"/>
    </row>
    <row r="703" spans="1:6" s="33" customFormat="1" ht="16">
      <c r="A703" s="158"/>
      <c r="B703" s="148"/>
      <c r="C703" s="111"/>
      <c r="D703" s="111"/>
      <c r="E703" s="32"/>
      <c r="F703"/>
    </row>
    <row r="704" spans="1:6" s="33" customFormat="1" ht="16">
      <c r="A704" s="158"/>
      <c r="B704" s="148"/>
      <c r="C704" s="111"/>
      <c r="D704" s="111"/>
      <c r="E704" s="32"/>
      <c r="F704"/>
    </row>
    <row r="705" spans="1:6" s="33" customFormat="1" ht="16">
      <c r="A705" s="158"/>
      <c r="B705" s="148"/>
      <c r="C705" s="111"/>
      <c r="D705" s="111"/>
      <c r="E705" s="32"/>
      <c r="F705"/>
    </row>
    <row r="706" spans="1:6" s="33" customFormat="1" ht="16">
      <c r="A706" s="158"/>
      <c r="B706" s="148"/>
      <c r="C706" s="111"/>
      <c r="D706" s="111"/>
      <c r="E706" s="32"/>
      <c r="F706"/>
    </row>
    <row r="707" spans="1:6" s="33" customFormat="1" ht="16">
      <c r="A707" s="158"/>
      <c r="B707" s="148"/>
      <c r="C707" s="111"/>
      <c r="D707" s="111"/>
      <c r="E707" s="32"/>
      <c r="F707"/>
    </row>
    <row r="708" spans="1:6" s="33" customFormat="1" ht="16">
      <c r="A708" s="158"/>
      <c r="B708" s="148"/>
      <c r="C708" s="111"/>
      <c r="D708" s="111"/>
      <c r="E708" s="32"/>
      <c r="F708"/>
    </row>
    <row r="709" spans="1:6" s="33" customFormat="1" ht="16">
      <c r="A709" s="158"/>
      <c r="B709" s="148"/>
      <c r="C709" s="111"/>
      <c r="D709" s="111"/>
      <c r="E709" s="32"/>
      <c r="F709"/>
    </row>
    <row r="710" spans="1:6" s="33" customFormat="1" ht="16">
      <c r="A710" s="158"/>
      <c r="B710" s="148"/>
      <c r="C710" s="111"/>
      <c r="D710" s="111"/>
      <c r="E710" s="32"/>
      <c r="F710"/>
    </row>
    <row r="711" spans="1:6" s="33" customFormat="1" ht="16">
      <c r="A711" s="158"/>
      <c r="B711" s="148"/>
      <c r="C711" s="111"/>
      <c r="D711" s="111"/>
      <c r="E711" s="32"/>
      <c r="F711"/>
    </row>
    <row r="712" spans="1:6" s="33" customFormat="1" ht="16">
      <c r="A712" s="158"/>
      <c r="B712" s="148"/>
      <c r="C712" s="111"/>
      <c r="D712" s="111"/>
      <c r="E712" s="32"/>
      <c r="F712"/>
    </row>
    <row r="713" spans="1:6" s="33" customFormat="1" ht="16">
      <c r="A713" s="158"/>
      <c r="B713" s="148"/>
      <c r="C713" s="111"/>
      <c r="D713" s="111"/>
      <c r="E713" s="32"/>
      <c r="F713"/>
    </row>
    <row r="714" spans="1:6" s="33" customFormat="1" ht="16">
      <c r="A714" s="158"/>
      <c r="B714" s="148"/>
      <c r="C714" s="111"/>
      <c r="D714" s="111"/>
      <c r="E714" s="32"/>
      <c r="F714"/>
    </row>
    <row r="715" spans="1:6" s="33" customFormat="1" ht="16">
      <c r="A715" s="158"/>
      <c r="B715" s="148"/>
      <c r="C715" s="111"/>
      <c r="D715" s="111"/>
      <c r="E715" s="32"/>
      <c r="F715"/>
    </row>
    <row r="716" spans="1:6" s="33" customFormat="1" ht="16">
      <c r="A716" s="158"/>
      <c r="B716" s="148"/>
      <c r="C716" s="111"/>
      <c r="D716" s="111"/>
      <c r="E716" s="32"/>
      <c r="F716"/>
    </row>
    <row r="717" spans="1:6" s="33" customFormat="1" ht="16">
      <c r="A717" s="158"/>
      <c r="B717" s="148"/>
      <c r="C717" s="111"/>
      <c r="D717" s="111"/>
      <c r="E717" s="32"/>
      <c r="F717"/>
    </row>
    <row r="718" spans="1:6" s="33" customFormat="1" ht="16">
      <c r="A718" s="158"/>
      <c r="B718" s="148"/>
      <c r="C718" s="111"/>
      <c r="D718" s="111"/>
      <c r="E718" s="32"/>
      <c r="F718"/>
    </row>
    <row r="719" spans="1:6" s="33" customFormat="1" ht="16">
      <c r="A719" s="158"/>
      <c r="B719" s="148"/>
      <c r="C719" s="111"/>
      <c r="D719" s="111"/>
      <c r="E719" s="32"/>
      <c r="F719"/>
    </row>
    <row r="720" spans="1:6" s="33" customFormat="1" ht="16">
      <c r="A720" s="158"/>
      <c r="B720" s="148"/>
      <c r="C720" s="111"/>
      <c r="D720" s="111"/>
      <c r="E720" s="32"/>
      <c r="F720"/>
    </row>
    <row r="721" spans="1:6" s="33" customFormat="1" ht="16">
      <c r="A721" s="158"/>
      <c r="B721" s="148"/>
      <c r="C721" s="111"/>
      <c r="D721" s="111"/>
      <c r="E721" s="32"/>
      <c r="F721"/>
    </row>
    <row r="722" spans="1:6" s="33" customFormat="1" ht="16">
      <c r="A722" s="158"/>
      <c r="B722" s="148"/>
      <c r="C722" s="111"/>
      <c r="D722" s="111"/>
      <c r="E722" s="32"/>
      <c r="F722"/>
    </row>
    <row r="723" spans="1:6" s="33" customFormat="1" ht="16">
      <c r="A723" s="158"/>
      <c r="B723" s="148"/>
      <c r="C723" s="111"/>
      <c r="D723" s="111"/>
      <c r="E723" s="32"/>
      <c r="F723"/>
    </row>
    <row r="724" spans="1:6" s="33" customFormat="1" ht="16">
      <c r="A724" s="158"/>
      <c r="B724" s="148"/>
      <c r="C724" s="111"/>
      <c r="D724" s="111"/>
      <c r="E724" s="32"/>
      <c r="F724"/>
    </row>
    <row r="725" spans="1:6" s="33" customFormat="1" ht="16">
      <c r="A725" s="158"/>
      <c r="B725" s="148"/>
      <c r="C725" s="111"/>
      <c r="D725" s="111"/>
      <c r="E725" s="32"/>
      <c r="F725"/>
    </row>
    <row r="726" spans="1:6" s="33" customFormat="1" ht="16">
      <c r="A726" s="158"/>
      <c r="B726" s="148"/>
      <c r="C726" s="111"/>
      <c r="D726" s="111"/>
      <c r="E726" s="32"/>
      <c r="F726"/>
    </row>
    <row r="727" spans="1:6" s="33" customFormat="1" ht="16">
      <c r="A727" s="158"/>
      <c r="B727" s="148"/>
      <c r="C727" s="111"/>
      <c r="D727" s="111"/>
      <c r="E727" s="32"/>
      <c r="F727"/>
    </row>
    <row r="728" spans="1:6" s="33" customFormat="1" ht="16">
      <c r="A728" s="158"/>
      <c r="B728" s="148"/>
      <c r="C728" s="111"/>
      <c r="D728" s="111"/>
      <c r="E728" s="32"/>
      <c r="F728"/>
    </row>
    <row r="729" spans="1:6" s="33" customFormat="1" ht="16">
      <c r="A729" s="158"/>
      <c r="B729" s="148"/>
      <c r="C729" s="111"/>
      <c r="D729" s="111"/>
      <c r="E729" s="32"/>
      <c r="F729"/>
    </row>
    <row r="730" spans="1:6" s="33" customFormat="1" ht="16">
      <c r="A730" s="158"/>
      <c r="B730" s="148"/>
      <c r="C730" s="111"/>
      <c r="D730" s="111"/>
      <c r="E730" s="32"/>
      <c r="F730"/>
    </row>
    <row r="731" spans="1:6" s="33" customFormat="1" ht="16">
      <c r="A731" s="158"/>
      <c r="B731" s="148"/>
      <c r="C731" s="111"/>
      <c r="D731" s="111"/>
      <c r="E731" s="32"/>
      <c r="F731"/>
    </row>
    <row r="732" spans="1:6" s="33" customFormat="1" ht="16">
      <c r="A732" s="158"/>
      <c r="B732" s="148"/>
      <c r="C732" s="111"/>
      <c r="D732" s="111"/>
      <c r="E732" s="32"/>
      <c r="F732"/>
    </row>
    <row r="733" spans="1:6" s="33" customFormat="1" ht="16">
      <c r="A733" s="158"/>
      <c r="B733" s="148"/>
      <c r="C733" s="111"/>
      <c r="D733" s="111"/>
      <c r="E733" s="32"/>
      <c r="F733"/>
    </row>
    <row r="734" spans="1:6" s="33" customFormat="1" ht="16">
      <c r="A734" s="158"/>
      <c r="B734" s="148"/>
      <c r="C734" s="111"/>
      <c r="D734" s="111"/>
      <c r="E734" s="32"/>
      <c r="F734"/>
    </row>
    <row r="735" spans="1:6" s="33" customFormat="1" ht="16">
      <c r="A735" s="158"/>
      <c r="B735" s="148"/>
      <c r="C735" s="111"/>
      <c r="D735" s="111"/>
      <c r="E735" s="32"/>
      <c r="F735"/>
    </row>
    <row r="736" spans="1:6" s="33" customFormat="1" ht="16">
      <c r="A736" s="158"/>
      <c r="B736" s="148"/>
      <c r="C736" s="111"/>
      <c r="D736" s="111"/>
      <c r="E736" s="32"/>
      <c r="F736"/>
    </row>
    <row r="737" spans="1:6" s="33" customFormat="1" ht="16">
      <c r="A737" s="158"/>
      <c r="B737" s="148"/>
      <c r="C737" s="111"/>
      <c r="D737" s="111"/>
      <c r="E737" s="32"/>
      <c r="F737"/>
    </row>
    <row r="738" spans="1:6" s="33" customFormat="1" ht="16">
      <c r="A738" s="158"/>
      <c r="B738" s="148"/>
      <c r="C738" s="111"/>
      <c r="D738" s="111"/>
      <c r="E738" s="32"/>
      <c r="F738"/>
    </row>
    <row r="739" spans="1:6" s="33" customFormat="1" ht="16">
      <c r="A739" s="158"/>
      <c r="B739" s="148"/>
      <c r="C739" s="111"/>
      <c r="D739" s="111"/>
      <c r="E739" s="32"/>
      <c r="F739"/>
    </row>
    <row r="740" spans="1:6" s="33" customFormat="1" ht="16">
      <c r="A740" s="158"/>
      <c r="B740" s="148"/>
      <c r="C740" s="111"/>
      <c r="D740" s="111"/>
      <c r="E740" s="32"/>
      <c r="F740"/>
    </row>
    <row r="741" spans="1:6" s="33" customFormat="1" ht="16">
      <c r="A741" s="158"/>
      <c r="B741" s="148"/>
      <c r="C741" s="111"/>
      <c r="D741" s="111"/>
      <c r="E741" s="32"/>
      <c r="F741"/>
    </row>
    <row r="742" spans="1:6" s="33" customFormat="1" ht="16">
      <c r="A742" s="158"/>
      <c r="B742" s="148"/>
      <c r="C742" s="111"/>
      <c r="D742" s="111"/>
      <c r="E742" s="32"/>
      <c r="F742"/>
    </row>
    <row r="743" spans="1:6" s="33" customFormat="1" ht="16">
      <c r="A743" s="158"/>
      <c r="B743" s="148"/>
      <c r="C743" s="111"/>
      <c r="D743" s="111"/>
      <c r="E743" s="32"/>
      <c r="F743"/>
    </row>
    <row r="744" spans="1:6" s="33" customFormat="1" ht="16">
      <c r="A744" s="158"/>
      <c r="B744" s="148"/>
      <c r="C744" s="111"/>
      <c r="D744" s="111"/>
      <c r="E744" s="32"/>
      <c r="F744"/>
    </row>
    <row r="745" spans="1:6" s="33" customFormat="1" ht="16">
      <c r="A745" s="158"/>
      <c r="B745" s="148"/>
      <c r="C745" s="111"/>
      <c r="D745" s="111"/>
      <c r="E745" s="32"/>
      <c r="F745"/>
    </row>
    <row r="746" spans="1:6" s="33" customFormat="1" ht="16">
      <c r="A746" s="158"/>
      <c r="B746" s="148"/>
      <c r="C746" s="111"/>
      <c r="D746" s="111"/>
      <c r="E746" s="32"/>
      <c r="F746"/>
    </row>
    <row r="747" spans="1:6" s="33" customFormat="1" ht="16">
      <c r="A747" s="158"/>
      <c r="B747" s="148"/>
      <c r="C747" s="111"/>
      <c r="D747" s="111"/>
      <c r="E747" s="32"/>
      <c r="F747"/>
    </row>
    <row r="748" spans="1:6" s="33" customFormat="1" ht="16">
      <c r="A748" s="158"/>
      <c r="B748" s="148"/>
      <c r="C748" s="111"/>
      <c r="D748" s="111"/>
      <c r="E748" s="32"/>
      <c r="F748"/>
    </row>
    <row r="749" spans="1:6" s="33" customFormat="1" ht="16">
      <c r="A749" s="158"/>
      <c r="B749" s="148"/>
      <c r="C749" s="111"/>
      <c r="D749" s="111"/>
      <c r="E749" s="32"/>
      <c r="F749"/>
    </row>
    <row r="750" spans="1:6" s="33" customFormat="1" ht="16">
      <c r="A750" s="158"/>
      <c r="B750" s="148"/>
      <c r="C750" s="111"/>
      <c r="D750" s="111"/>
      <c r="E750" s="32"/>
      <c r="F750"/>
    </row>
    <row r="751" spans="1:6" s="33" customFormat="1" ht="16">
      <c r="A751" s="158"/>
      <c r="B751" s="148"/>
      <c r="C751" s="111"/>
      <c r="D751" s="111"/>
      <c r="E751" s="32"/>
      <c r="F751"/>
    </row>
    <row r="752" spans="1:6" s="33" customFormat="1" ht="16">
      <c r="A752" s="158"/>
      <c r="B752" s="148"/>
      <c r="C752" s="111"/>
      <c r="D752" s="111"/>
      <c r="E752" s="32"/>
      <c r="F752"/>
    </row>
    <row r="753" spans="1:6" s="33" customFormat="1" ht="16">
      <c r="A753" s="158"/>
      <c r="B753" s="148"/>
      <c r="C753" s="111"/>
      <c r="D753" s="111"/>
      <c r="E753" s="32"/>
      <c r="F753"/>
    </row>
    <row r="754" spans="1:6" s="33" customFormat="1" ht="16">
      <c r="A754" s="158"/>
      <c r="B754" s="148"/>
      <c r="C754" s="111"/>
      <c r="D754" s="111"/>
      <c r="E754" s="32"/>
      <c r="F754"/>
    </row>
    <row r="755" spans="1:6" s="33" customFormat="1" ht="16">
      <c r="A755" s="158"/>
      <c r="B755" s="148"/>
      <c r="C755" s="111"/>
      <c r="D755" s="111"/>
      <c r="E755" s="32"/>
      <c r="F755"/>
    </row>
    <row r="756" spans="1:6" s="33" customFormat="1" ht="16">
      <c r="A756" s="158"/>
      <c r="B756" s="148"/>
      <c r="C756" s="111"/>
      <c r="D756" s="111"/>
      <c r="E756" s="32"/>
      <c r="F756"/>
    </row>
    <row r="757" spans="1:6" s="33" customFormat="1" ht="16">
      <c r="A757" s="158"/>
      <c r="B757" s="148"/>
      <c r="C757" s="111"/>
      <c r="D757" s="111"/>
      <c r="E757" s="32"/>
      <c r="F757"/>
    </row>
    <row r="758" spans="1:6" s="33" customFormat="1" ht="16">
      <c r="A758" s="158"/>
      <c r="B758" s="148"/>
      <c r="C758" s="111"/>
      <c r="D758" s="111"/>
      <c r="E758" s="32"/>
      <c r="F758"/>
    </row>
    <row r="759" spans="1:6" s="33" customFormat="1" ht="16">
      <c r="A759" s="158"/>
      <c r="B759" s="148"/>
      <c r="C759" s="111"/>
      <c r="D759" s="111"/>
      <c r="E759" s="32"/>
      <c r="F759"/>
    </row>
    <row r="760" spans="1:6" s="33" customFormat="1" ht="16">
      <c r="A760" s="158"/>
      <c r="B760" s="148"/>
      <c r="C760" s="111"/>
      <c r="D760" s="111"/>
      <c r="E760" s="32"/>
      <c r="F760"/>
    </row>
    <row r="761" spans="1:6" s="33" customFormat="1" ht="16">
      <c r="A761" s="158"/>
      <c r="B761" s="148"/>
      <c r="C761" s="111"/>
      <c r="D761" s="111"/>
      <c r="E761" s="32"/>
      <c r="F761"/>
    </row>
    <row r="762" spans="1:6" s="33" customFormat="1" ht="16">
      <c r="A762" s="158"/>
      <c r="B762" s="148"/>
      <c r="C762" s="111"/>
      <c r="D762" s="111"/>
      <c r="E762" s="32"/>
      <c r="F762"/>
    </row>
    <row r="763" spans="1:6" s="33" customFormat="1" ht="16">
      <c r="A763" s="158"/>
      <c r="B763" s="148"/>
      <c r="C763" s="111"/>
      <c r="D763" s="111"/>
      <c r="E763" s="32"/>
      <c r="F763"/>
    </row>
    <row r="764" spans="1:6" s="33" customFormat="1" ht="16">
      <c r="A764" s="158"/>
      <c r="B764" s="148"/>
      <c r="C764" s="111"/>
      <c r="D764" s="111"/>
      <c r="E764" s="32"/>
      <c r="F764"/>
    </row>
    <row r="765" spans="1:6" s="33" customFormat="1" ht="16">
      <c r="A765" s="158"/>
      <c r="B765" s="148"/>
      <c r="C765" s="111"/>
      <c r="D765" s="111"/>
      <c r="E765" s="32"/>
      <c r="F765"/>
    </row>
    <row r="766" spans="1:6" s="33" customFormat="1" ht="16">
      <c r="A766" s="158"/>
      <c r="B766" s="148"/>
      <c r="C766" s="111"/>
      <c r="D766" s="111"/>
      <c r="E766" s="32"/>
      <c r="F766"/>
    </row>
    <row r="767" spans="1:6" s="33" customFormat="1" ht="16">
      <c r="A767" s="158"/>
      <c r="B767" s="148"/>
      <c r="C767" s="111"/>
      <c r="D767" s="111"/>
      <c r="E767" s="32"/>
      <c r="F767"/>
    </row>
    <row r="768" spans="1:6" s="33" customFormat="1" ht="16">
      <c r="A768" s="158"/>
      <c r="B768" s="148"/>
      <c r="C768" s="111"/>
      <c r="D768" s="111"/>
      <c r="E768" s="32"/>
      <c r="F768"/>
    </row>
    <row r="769" spans="1:6" s="33" customFormat="1" ht="16">
      <c r="A769" s="158"/>
      <c r="B769" s="148"/>
      <c r="C769" s="111"/>
      <c r="D769" s="111"/>
      <c r="E769" s="32"/>
      <c r="F769"/>
    </row>
    <row r="770" spans="1:6" s="33" customFormat="1" ht="16">
      <c r="A770" s="158"/>
      <c r="B770" s="148"/>
      <c r="C770" s="111"/>
      <c r="D770" s="111"/>
      <c r="E770" s="32"/>
      <c r="F770"/>
    </row>
    <row r="771" spans="1:6" s="33" customFormat="1" ht="16">
      <c r="A771" s="158"/>
      <c r="B771" s="148"/>
      <c r="C771" s="111"/>
      <c r="D771" s="111"/>
      <c r="E771" s="32"/>
      <c r="F771"/>
    </row>
    <row r="772" spans="1:6" s="33" customFormat="1" ht="16">
      <c r="A772" s="158"/>
      <c r="B772" s="148"/>
      <c r="C772" s="111"/>
      <c r="D772" s="111"/>
      <c r="E772" s="32"/>
      <c r="F772"/>
    </row>
    <row r="773" spans="1:6" s="33" customFormat="1" ht="16">
      <c r="A773" s="158"/>
      <c r="B773" s="148"/>
      <c r="C773" s="111"/>
      <c r="D773" s="111"/>
      <c r="E773" s="32"/>
      <c r="F773"/>
    </row>
    <row r="774" spans="1:6" s="33" customFormat="1" ht="16">
      <c r="A774" s="158"/>
      <c r="B774" s="148"/>
      <c r="C774" s="111"/>
      <c r="D774" s="111"/>
      <c r="E774" s="32"/>
      <c r="F774"/>
    </row>
    <row r="775" spans="1:6" s="33" customFormat="1" ht="16">
      <c r="A775" s="158"/>
      <c r="B775" s="148"/>
      <c r="C775" s="111"/>
      <c r="D775" s="111"/>
      <c r="E775" s="32"/>
      <c r="F775"/>
    </row>
    <row r="776" spans="1:6" s="33" customFormat="1" ht="16">
      <c r="A776" s="158"/>
      <c r="B776" s="148"/>
      <c r="C776" s="111"/>
      <c r="D776" s="111"/>
      <c r="E776" s="32"/>
      <c r="F776"/>
    </row>
    <row r="777" spans="1:6" s="33" customFormat="1" ht="16">
      <c r="A777" s="158"/>
      <c r="B777" s="148"/>
      <c r="C777" s="111"/>
      <c r="D777" s="111"/>
      <c r="E777" s="32"/>
      <c r="F777"/>
    </row>
    <row r="778" spans="1:6" s="33" customFormat="1" ht="16">
      <c r="A778" s="158"/>
      <c r="B778" s="148"/>
      <c r="C778" s="111"/>
      <c r="D778" s="111"/>
      <c r="E778" s="32"/>
      <c r="F778"/>
    </row>
    <row r="779" spans="1:6" s="33" customFormat="1" ht="16">
      <c r="A779" s="158"/>
      <c r="B779" s="148"/>
      <c r="C779" s="111"/>
      <c r="D779" s="111"/>
      <c r="E779" s="32"/>
      <c r="F779"/>
    </row>
    <row r="780" spans="1:6" s="33" customFormat="1" ht="16">
      <c r="A780" s="158"/>
      <c r="B780" s="148"/>
      <c r="C780" s="111"/>
      <c r="D780" s="111"/>
      <c r="E780" s="32"/>
      <c r="F780"/>
    </row>
    <row r="781" spans="1:6" s="33" customFormat="1" ht="16">
      <c r="A781" s="158"/>
      <c r="B781" s="148"/>
      <c r="C781" s="111"/>
      <c r="D781" s="111"/>
      <c r="E781" s="32"/>
      <c r="F781"/>
    </row>
    <row r="782" spans="1:6" s="33" customFormat="1" ht="16">
      <c r="A782" s="158"/>
      <c r="B782" s="148"/>
      <c r="C782" s="111"/>
      <c r="D782" s="111"/>
      <c r="E782" s="32"/>
      <c r="F782"/>
    </row>
    <row r="783" spans="1:6" s="33" customFormat="1" ht="16">
      <c r="A783" s="158"/>
      <c r="B783" s="148"/>
      <c r="C783" s="111"/>
      <c r="D783" s="111"/>
      <c r="E783" s="32"/>
      <c r="F783"/>
    </row>
    <row r="784" spans="1:6" s="33" customFormat="1" ht="16">
      <c r="A784" s="158"/>
      <c r="B784" s="148"/>
      <c r="C784" s="111"/>
      <c r="D784" s="111"/>
      <c r="E784" s="32"/>
      <c r="F784"/>
    </row>
    <row r="785" spans="1:6" s="33" customFormat="1" ht="16">
      <c r="A785" s="158"/>
      <c r="B785" s="148"/>
      <c r="C785" s="111"/>
      <c r="D785" s="111"/>
      <c r="E785" s="32"/>
      <c r="F785"/>
    </row>
    <row r="786" spans="1:6" s="33" customFormat="1" ht="16">
      <c r="A786" s="158"/>
      <c r="B786" s="148"/>
      <c r="C786" s="111"/>
      <c r="D786" s="111"/>
      <c r="E786" s="32"/>
      <c r="F786"/>
    </row>
    <row r="787" spans="1:6" s="33" customFormat="1" ht="16">
      <c r="A787" s="158"/>
      <c r="B787" s="148"/>
      <c r="C787" s="111"/>
      <c r="D787" s="111"/>
      <c r="E787" s="32"/>
      <c r="F787"/>
    </row>
    <row r="788" spans="1:6" s="33" customFormat="1" ht="16">
      <c r="A788" s="158"/>
      <c r="B788" s="148"/>
      <c r="C788" s="111"/>
      <c r="D788" s="111"/>
      <c r="E788" s="32"/>
      <c r="F788"/>
    </row>
    <row r="789" spans="1:6" s="33" customFormat="1" ht="16">
      <c r="A789" s="158"/>
      <c r="B789" s="148"/>
      <c r="C789" s="111"/>
      <c r="D789" s="111"/>
      <c r="E789" s="32"/>
      <c r="F789"/>
    </row>
    <row r="790" spans="1:6" s="33" customFormat="1" ht="16">
      <c r="A790" s="158"/>
      <c r="B790" s="148"/>
      <c r="C790" s="111"/>
      <c r="D790" s="111"/>
      <c r="E790" s="32"/>
      <c r="F790"/>
    </row>
    <row r="791" spans="1:6" s="33" customFormat="1" ht="16">
      <c r="A791" s="158"/>
      <c r="B791" s="148"/>
      <c r="C791" s="111"/>
      <c r="D791" s="111"/>
      <c r="E791" s="32"/>
      <c r="F791"/>
    </row>
    <row r="792" spans="1:6" s="33" customFormat="1" ht="16">
      <c r="A792" s="158"/>
      <c r="B792" s="148"/>
      <c r="C792" s="111"/>
      <c r="D792" s="111"/>
      <c r="E792" s="32"/>
      <c r="F792"/>
    </row>
    <row r="793" spans="1:6" s="33" customFormat="1" ht="16">
      <c r="A793" s="158"/>
      <c r="B793" s="148"/>
      <c r="C793" s="111"/>
      <c r="D793" s="111"/>
      <c r="E793" s="32"/>
      <c r="F793"/>
    </row>
    <row r="794" spans="1:6" s="33" customFormat="1" ht="16">
      <c r="A794" s="158"/>
      <c r="B794" s="148"/>
      <c r="C794" s="111"/>
      <c r="D794" s="111"/>
      <c r="E794" s="32"/>
      <c r="F794"/>
    </row>
    <row r="795" spans="1:6" s="33" customFormat="1" ht="16">
      <c r="A795" s="158"/>
      <c r="B795" s="148"/>
      <c r="C795" s="111"/>
      <c r="D795" s="111"/>
      <c r="E795" s="32"/>
      <c r="F795"/>
    </row>
    <row r="796" spans="1:6" s="33" customFormat="1" ht="16">
      <c r="A796" s="158"/>
      <c r="B796" s="148"/>
      <c r="C796" s="111"/>
      <c r="D796" s="111"/>
      <c r="E796" s="32"/>
      <c r="F796"/>
    </row>
    <row r="797" spans="1:6" s="33" customFormat="1" ht="16">
      <c r="A797" s="158"/>
      <c r="B797" s="148"/>
      <c r="C797" s="111"/>
      <c r="D797" s="111"/>
      <c r="E797" s="32"/>
      <c r="F797"/>
    </row>
    <row r="798" spans="1:6" s="33" customFormat="1" ht="16">
      <c r="A798" s="158"/>
      <c r="B798" s="148"/>
      <c r="C798" s="111"/>
      <c r="D798" s="111"/>
      <c r="E798" s="32"/>
      <c r="F798"/>
    </row>
    <row r="799" spans="1:6" s="33" customFormat="1" ht="16">
      <c r="A799" s="158"/>
      <c r="B799" s="148"/>
      <c r="C799" s="111"/>
      <c r="D799" s="111"/>
      <c r="E799" s="32"/>
      <c r="F799"/>
    </row>
    <row r="800" spans="1:6" s="33" customFormat="1" ht="16">
      <c r="A800" s="158"/>
      <c r="B800" s="148"/>
      <c r="C800" s="111"/>
      <c r="D800" s="111"/>
      <c r="E800" s="32"/>
      <c r="F800"/>
    </row>
    <row r="801" spans="1:6" s="33" customFormat="1" ht="16">
      <c r="A801" s="158"/>
      <c r="B801" s="148"/>
      <c r="C801" s="111"/>
      <c r="D801" s="111"/>
      <c r="E801" s="32"/>
      <c r="F801"/>
    </row>
    <row r="802" spans="1:6" s="33" customFormat="1" ht="16">
      <c r="A802" s="158"/>
      <c r="B802" s="148"/>
      <c r="C802" s="111"/>
      <c r="D802" s="111"/>
      <c r="E802" s="32"/>
      <c r="F802"/>
    </row>
    <row r="803" spans="1:6" s="33" customFormat="1" ht="16">
      <c r="A803" s="158"/>
      <c r="B803" s="148"/>
      <c r="C803" s="111"/>
      <c r="D803" s="111"/>
      <c r="E803" s="32"/>
      <c r="F803"/>
    </row>
    <row r="804" spans="1:6" s="33" customFormat="1" ht="16">
      <c r="A804" s="158"/>
      <c r="B804" s="148"/>
      <c r="C804" s="111"/>
      <c r="D804" s="111"/>
      <c r="E804" s="32"/>
      <c r="F804"/>
    </row>
    <row r="805" spans="1:6" s="33" customFormat="1" ht="16">
      <c r="A805" s="158"/>
      <c r="B805" s="148"/>
      <c r="C805" s="111"/>
      <c r="D805" s="111"/>
      <c r="E805" s="32"/>
      <c r="F805"/>
    </row>
    <row r="806" spans="1:6" s="33" customFormat="1" ht="16">
      <c r="A806" s="158"/>
      <c r="B806" s="148"/>
      <c r="C806" s="111"/>
      <c r="D806" s="111"/>
      <c r="E806" s="32"/>
      <c r="F806"/>
    </row>
    <row r="807" spans="1:6" s="33" customFormat="1" ht="16">
      <c r="A807" s="158"/>
      <c r="B807" s="148"/>
      <c r="C807" s="111"/>
      <c r="D807" s="111"/>
      <c r="E807" s="32"/>
      <c r="F807"/>
    </row>
    <row r="808" spans="1:6" s="33" customFormat="1" ht="16">
      <c r="A808" s="158"/>
      <c r="B808" s="148"/>
      <c r="C808" s="111"/>
      <c r="D808" s="111"/>
      <c r="E808" s="32"/>
      <c r="F808"/>
    </row>
    <row r="809" spans="1:6" s="33" customFormat="1" ht="16">
      <c r="A809" s="158"/>
      <c r="B809" s="148"/>
      <c r="C809" s="111"/>
      <c r="D809" s="111"/>
      <c r="E809" s="32"/>
      <c r="F809"/>
    </row>
    <row r="810" spans="1:6" s="33" customFormat="1" ht="16">
      <c r="A810" s="158"/>
      <c r="B810" s="148"/>
      <c r="C810" s="111"/>
      <c r="D810" s="111"/>
      <c r="E810" s="32"/>
      <c r="F810"/>
    </row>
    <row r="811" spans="1:6" s="33" customFormat="1" ht="16">
      <c r="A811" s="158"/>
      <c r="B811" s="148"/>
      <c r="C811" s="111"/>
      <c r="D811" s="111"/>
      <c r="E811" s="32"/>
      <c r="F811"/>
    </row>
    <row r="812" spans="1:6" s="33" customFormat="1" ht="16">
      <c r="A812" s="158"/>
      <c r="B812" s="148"/>
      <c r="C812" s="111"/>
      <c r="D812" s="111"/>
      <c r="E812" s="32"/>
      <c r="F812"/>
    </row>
    <row r="813" spans="1:6" s="33" customFormat="1" ht="16">
      <c r="A813" s="158"/>
      <c r="B813" s="148"/>
      <c r="C813" s="111"/>
      <c r="D813" s="111"/>
      <c r="E813" s="32"/>
      <c r="F813"/>
    </row>
    <row r="814" spans="1:6" s="33" customFormat="1" ht="16">
      <c r="A814" s="158"/>
      <c r="B814" s="148"/>
      <c r="C814" s="111"/>
      <c r="D814" s="111"/>
      <c r="E814" s="32"/>
      <c r="F814"/>
    </row>
    <row r="815" spans="1:6" s="33" customFormat="1" ht="16">
      <c r="A815" s="158"/>
      <c r="B815" s="148"/>
      <c r="C815" s="111"/>
      <c r="D815" s="111"/>
      <c r="E815" s="32"/>
      <c r="F815"/>
    </row>
    <row r="816" spans="1:6" s="33" customFormat="1" ht="16">
      <c r="A816" s="158"/>
      <c r="B816" s="148"/>
      <c r="C816" s="111"/>
      <c r="D816" s="111"/>
      <c r="E816" s="32"/>
      <c r="F816"/>
    </row>
    <row r="817" spans="1:6" s="33" customFormat="1" ht="16">
      <c r="A817" s="158"/>
      <c r="B817" s="148"/>
      <c r="C817" s="111"/>
      <c r="D817" s="111"/>
      <c r="E817" s="32"/>
      <c r="F817"/>
    </row>
    <row r="818" spans="1:6" s="33" customFormat="1" ht="16">
      <c r="A818" s="158"/>
      <c r="B818" s="148"/>
      <c r="C818" s="111"/>
      <c r="D818" s="111"/>
      <c r="E818" s="32"/>
      <c r="F818"/>
    </row>
    <row r="819" spans="1:6" s="33" customFormat="1" ht="16">
      <c r="A819" s="158"/>
      <c r="B819" s="148"/>
      <c r="C819" s="111"/>
      <c r="D819" s="111"/>
      <c r="E819" s="32"/>
      <c r="F819"/>
    </row>
    <row r="820" spans="1:6" s="33" customFormat="1" ht="16">
      <c r="A820" s="158"/>
      <c r="B820" s="148"/>
      <c r="C820" s="111"/>
      <c r="D820" s="111"/>
      <c r="E820" s="32"/>
      <c r="F820"/>
    </row>
    <row r="821" spans="1:6" s="33" customFormat="1" ht="16">
      <c r="A821" s="158"/>
      <c r="B821" s="148"/>
      <c r="C821" s="111"/>
      <c r="D821" s="111"/>
      <c r="E821" s="32"/>
      <c r="F821"/>
    </row>
    <row r="822" spans="1:6" s="33" customFormat="1" ht="16">
      <c r="A822" s="158"/>
      <c r="B822" s="148"/>
      <c r="C822" s="111"/>
      <c r="D822" s="111"/>
      <c r="E822" s="32"/>
      <c r="F822"/>
    </row>
    <row r="823" spans="1:6" s="33" customFormat="1" ht="16">
      <c r="A823" s="158"/>
      <c r="B823" s="148"/>
      <c r="C823" s="111"/>
      <c r="D823" s="111"/>
      <c r="E823" s="32"/>
      <c r="F823"/>
    </row>
    <row r="824" spans="1:6" s="33" customFormat="1" ht="16">
      <c r="A824" s="158"/>
      <c r="B824" s="148"/>
      <c r="C824" s="111"/>
      <c r="D824" s="111"/>
      <c r="E824" s="32"/>
      <c r="F824"/>
    </row>
    <row r="825" spans="1:6" s="33" customFormat="1" ht="16">
      <c r="A825" s="158"/>
      <c r="B825" s="148"/>
      <c r="C825" s="111"/>
      <c r="D825" s="111"/>
      <c r="E825" s="32"/>
      <c r="F825"/>
    </row>
    <row r="826" spans="1:6" s="33" customFormat="1" ht="16">
      <c r="A826" s="158"/>
      <c r="B826" s="148"/>
      <c r="C826" s="111"/>
      <c r="D826" s="111"/>
      <c r="E826" s="32"/>
      <c r="F826"/>
    </row>
    <row r="827" spans="1:6" s="33" customFormat="1" ht="16">
      <c r="A827" s="158"/>
      <c r="B827" s="148"/>
      <c r="C827" s="111"/>
      <c r="D827" s="111"/>
      <c r="E827" s="32"/>
      <c r="F827"/>
    </row>
    <row r="828" spans="1:6" s="33" customFormat="1" ht="16">
      <c r="A828" s="158"/>
      <c r="B828" s="148"/>
      <c r="C828" s="111"/>
      <c r="D828" s="111"/>
      <c r="E828" s="32"/>
      <c r="F828"/>
    </row>
    <row r="829" spans="1:6" s="33" customFormat="1" ht="16">
      <c r="A829" s="158"/>
      <c r="B829" s="148"/>
      <c r="C829" s="111"/>
      <c r="D829" s="111"/>
      <c r="E829" s="32"/>
      <c r="F829"/>
    </row>
    <row r="830" spans="1:6" s="33" customFormat="1" ht="16">
      <c r="A830" s="158"/>
      <c r="B830" s="148"/>
      <c r="C830" s="111"/>
      <c r="D830" s="111"/>
      <c r="E830" s="32"/>
      <c r="F830"/>
    </row>
    <row r="831" spans="1:6" s="33" customFormat="1" ht="16">
      <c r="A831" s="158"/>
      <c r="B831" s="148"/>
      <c r="C831" s="111"/>
      <c r="D831" s="111"/>
      <c r="E831" s="32"/>
      <c r="F831"/>
    </row>
    <row r="832" spans="1:6" s="33" customFormat="1" ht="16">
      <c r="A832" s="158"/>
      <c r="B832" s="148"/>
      <c r="C832" s="111"/>
      <c r="D832" s="111"/>
      <c r="E832" s="32"/>
      <c r="F832"/>
    </row>
    <row r="833" spans="1:6" s="33" customFormat="1" ht="16">
      <c r="A833" s="158"/>
      <c r="B833" s="148"/>
      <c r="C833" s="111"/>
      <c r="D833" s="111"/>
      <c r="E833" s="32"/>
      <c r="F833"/>
    </row>
    <row r="834" spans="1:6" s="33" customFormat="1" ht="16">
      <c r="A834" s="158"/>
      <c r="B834" s="148"/>
      <c r="C834" s="111"/>
      <c r="D834" s="111"/>
      <c r="E834" s="32"/>
      <c r="F834"/>
    </row>
    <row r="835" spans="1:6" s="33" customFormat="1" ht="16">
      <c r="A835" s="158"/>
      <c r="B835" s="148"/>
      <c r="C835" s="111"/>
      <c r="D835" s="111"/>
      <c r="E835" s="32"/>
      <c r="F835"/>
    </row>
    <row r="836" spans="1:6" s="33" customFormat="1" ht="16">
      <c r="A836" s="158"/>
      <c r="B836" s="148"/>
      <c r="C836" s="111"/>
      <c r="D836" s="111"/>
      <c r="E836" s="32"/>
      <c r="F836"/>
    </row>
    <row r="837" spans="1:6" s="33" customFormat="1" ht="16">
      <c r="A837" s="158"/>
      <c r="B837" s="148"/>
      <c r="C837" s="111"/>
      <c r="D837" s="111"/>
      <c r="E837" s="32"/>
      <c r="F837"/>
    </row>
    <row r="838" spans="1:6" s="33" customFormat="1" ht="16">
      <c r="A838" s="158"/>
      <c r="B838" s="148"/>
      <c r="C838" s="111"/>
      <c r="D838" s="111"/>
      <c r="E838" s="32"/>
      <c r="F838"/>
    </row>
    <row r="839" spans="1:6" s="33" customFormat="1" ht="16">
      <c r="A839" s="158"/>
      <c r="B839" s="148"/>
      <c r="C839" s="111"/>
      <c r="D839" s="111"/>
      <c r="E839" s="32"/>
      <c r="F839"/>
    </row>
    <row r="840" spans="1:6" s="33" customFormat="1" ht="16">
      <c r="A840" s="158"/>
      <c r="B840" s="148"/>
      <c r="C840" s="111"/>
      <c r="D840" s="111"/>
      <c r="E840" s="32"/>
      <c r="F840"/>
    </row>
    <row r="841" spans="1:6" s="33" customFormat="1" ht="16">
      <c r="A841" s="158"/>
      <c r="B841" s="148"/>
      <c r="C841" s="111"/>
      <c r="D841" s="111"/>
      <c r="E841" s="32"/>
      <c r="F841"/>
    </row>
    <row r="842" spans="1:6" s="33" customFormat="1" ht="16">
      <c r="A842" s="158"/>
      <c r="B842" s="148"/>
      <c r="C842" s="111"/>
      <c r="D842" s="111"/>
      <c r="E842" s="32"/>
      <c r="F842"/>
    </row>
    <row r="843" spans="1:6" s="33" customFormat="1" ht="16">
      <c r="A843" s="158"/>
      <c r="B843" s="148"/>
      <c r="C843" s="111"/>
      <c r="D843" s="111"/>
      <c r="E843" s="32"/>
      <c r="F843"/>
    </row>
    <row r="844" spans="1:6" s="33" customFormat="1" ht="16">
      <c r="A844" s="158"/>
      <c r="B844" s="148"/>
      <c r="C844" s="111"/>
      <c r="D844" s="111"/>
      <c r="E844" s="32"/>
      <c r="F844"/>
    </row>
    <row r="845" spans="1:6" s="33" customFormat="1" ht="16">
      <c r="A845" s="158"/>
      <c r="B845" s="148"/>
      <c r="C845" s="111"/>
      <c r="D845" s="111"/>
      <c r="E845" s="32"/>
      <c r="F845"/>
    </row>
    <row r="846" spans="1:6" s="33" customFormat="1" ht="16">
      <c r="A846" s="158"/>
      <c r="B846" s="148"/>
      <c r="C846" s="111"/>
      <c r="D846" s="111"/>
      <c r="E846" s="32"/>
      <c r="F846"/>
    </row>
    <row r="847" spans="1:6" s="33" customFormat="1" ht="16">
      <c r="A847" s="158"/>
      <c r="B847" s="148"/>
      <c r="C847" s="111"/>
      <c r="D847" s="111"/>
      <c r="E847" s="32"/>
      <c r="F847"/>
    </row>
    <row r="848" spans="1:6" s="33" customFormat="1" ht="16">
      <c r="A848" s="158"/>
      <c r="B848" s="148"/>
      <c r="C848" s="111"/>
      <c r="D848" s="111"/>
      <c r="E848" s="32"/>
      <c r="F848"/>
    </row>
    <row r="849" spans="1:6" s="33" customFormat="1" ht="16">
      <c r="A849" s="158"/>
      <c r="B849" s="148"/>
      <c r="C849" s="111"/>
      <c r="D849" s="111"/>
      <c r="E849" s="32"/>
      <c r="F849"/>
    </row>
    <row r="850" spans="1:6" s="33" customFormat="1" ht="16">
      <c r="A850" s="158"/>
      <c r="B850" s="148"/>
      <c r="C850" s="111"/>
      <c r="D850" s="111"/>
      <c r="E850" s="32"/>
      <c r="F850"/>
    </row>
    <row r="851" spans="1:6" s="33" customFormat="1" ht="16">
      <c r="A851" s="158"/>
      <c r="B851" s="148"/>
      <c r="C851" s="111"/>
      <c r="D851" s="111"/>
      <c r="E851" s="32"/>
      <c r="F851"/>
    </row>
    <row r="852" spans="1:6" s="33" customFormat="1" ht="16">
      <c r="A852" s="158"/>
      <c r="B852" s="148"/>
      <c r="C852" s="111"/>
      <c r="D852" s="111"/>
      <c r="E852" s="32"/>
      <c r="F852"/>
    </row>
    <row r="853" spans="1:6" s="33" customFormat="1" ht="16">
      <c r="A853" s="158"/>
      <c r="B853" s="148"/>
      <c r="C853" s="111"/>
      <c r="D853" s="111"/>
      <c r="E853" s="32"/>
      <c r="F853"/>
    </row>
    <row r="854" spans="1:6" s="33" customFormat="1" ht="16">
      <c r="A854" s="158"/>
      <c r="B854" s="148"/>
      <c r="C854" s="111"/>
      <c r="D854" s="111"/>
      <c r="E854" s="32"/>
      <c r="F854"/>
    </row>
    <row r="855" spans="1:6" s="33" customFormat="1" ht="16">
      <c r="A855" s="158"/>
      <c r="B855" s="148"/>
      <c r="C855" s="111"/>
      <c r="D855" s="111"/>
      <c r="E855" s="32"/>
      <c r="F855"/>
    </row>
    <row r="856" spans="1:6" s="33" customFormat="1" ht="16">
      <c r="A856" s="158"/>
      <c r="B856" s="148"/>
      <c r="C856" s="111"/>
      <c r="D856" s="111"/>
      <c r="E856" s="32"/>
      <c r="F856"/>
    </row>
    <row r="857" spans="1:6" s="33" customFormat="1" ht="16">
      <c r="A857" s="158"/>
      <c r="B857" s="148"/>
      <c r="C857" s="111"/>
      <c r="D857" s="111"/>
      <c r="E857" s="32"/>
      <c r="F857"/>
    </row>
    <row r="858" spans="1:6" s="33" customFormat="1" ht="16">
      <c r="A858" s="158"/>
      <c r="B858" s="148"/>
      <c r="C858" s="111"/>
      <c r="D858" s="111"/>
      <c r="E858" s="32"/>
      <c r="F858"/>
    </row>
    <row r="859" spans="1:6" s="33" customFormat="1" ht="16">
      <c r="A859" s="158"/>
      <c r="B859" s="148"/>
      <c r="C859" s="111"/>
      <c r="D859" s="111"/>
      <c r="E859" s="32"/>
      <c r="F859"/>
    </row>
    <row r="860" spans="1:6" s="33" customFormat="1" ht="16">
      <c r="A860" s="158"/>
      <c r="B860" s="148"/>
      <c r="C860" s="111"/>
      <c r="D860" s="111"/>
      <c r="E860" s="32"/>
      <c r="F860"/>
    </row>
    <row r="861" spans="1:6" s="33" customFormat="1" ht="16">
      <c r="A861" s="158"/>
      <c r="B861" s="148"/>
      <c r="C861" s="111"/>
      <c r="D861" s="111"/>
      <c r="E861" s="32"/>
      <c r="F861"/>
    </row>
    <row r="862" spans="1:6" s="33" customFormat="1" ht="16">
      <c r="A862" s="158"/>
      <c r="B862" s="148"/>
      <c r="C862" s="111"/>
      <c r="D862" s="111"/>
      <c r="E862" s="32"/>
      <c r="F862"/>
    </row>
    <row r="863" spans="1:6" s="33" customFormat="1" ht="16">
      <c r="A863" s="158"/>
      <c r="B863" s="148"/>
      <c r="C863" s="111"/>
      <c r="D863" s="111"/>
      <c r="E863" s="32"/>
      <c r="F863"/>
    </row>
    <row r="864" spans="1:6" s="33" customFormat="1" ht="16">
      <c r="A864" s="158"/>
      <c r="B864" s="148"/>
      <c r="C864" s="111"/>
      <c r="D864" s="111"/>
      <c r="E864" s="32"/>
      <c r="F864"/>
    </row>
    <row r="865" spans="1:6" s="33" customFormat="1" ht="16">
      <c r="A865" s="158"/>
      <c r="B865" s="148"/>
      <c r="C865" s="111"/>
      <c r="D865" s="111"/>
      <c r="E865" s="32"/>
      <c r="F865"/>
    </row>
    <row r="866" spans="1:6" s="33" customFormat="1" ht="16">
      <c r="A866" s="158"/>
      <c r="B866" s="148"/>
      <c r="C866" s="111"/>
      <c r="D866" s="111"/>
      <c r="E866" s="32"/>
      <c r="F866"/>
    </row>
    <row r="867" spans="1:6" s="33" customFormat="1" ht="16">
      <c r="A867" s="158"/>
      <c r="B867" s="148"/>
      <c r="C867" s="111"/>
      <c r="D867" s="111"/>
      <c r="E867" s="32"/>
      <c r="F867"/>
    </row>
    <row r="868" spans="1:6" s="33" customFormat="1" ht="16">
      <c r="A868" s="158"/>
      <c r="B868" s="148"/>
      <c r="C868" s="111"/>
      <c r="D868" s="111"/>
      <c r="E868" s="32"/>
      <c r="F868"/>
    </row>
    <row r="869" spans="1:6" s="33" customFormat="1" ht="16">
      <c r="A869" s="158"/>
      <c r="B869" s="148"/>
      <c r="C869" s="111"/>
      <c r="D869" s="111"/>
      <c r="E869" s="32"/>
      <c r="F869"/>
    </row>
    <row r="870" spans="1:6" s="33" customFormat="1" ht="16">
      <c r="A870" s="158"/>
      <c r="B870" s="148"/>
      <c r="C870" s="111"/>
      <c r="D870" s="111"/>
      <c r="E870" s="32"/>
      <c r="F870"/>
    </row>
    <row r="871" spans="1:6" s="33" customFormat="1" ht="16">
      <c r="A871" s="158"/>
      <c r="B871" s="148"/>
      <c r="C871" s="111"/>
      <c r="D871" s="111"/>
      <c r="E871" s="32"/>
      <c r="F871"/>
    </row>
    <row r="872" spans="1:6" s="33" customFormat="1" ht="16">
      <c r="A872" s="158"/>
      <c r="B872" s="148"/>
      <c r="C872" s="111"/>
      <c r="D872" s="111"/>
      <c r="E872" s="32"/>
      <c r="F872"/>
    </row>
    <row r="873" spans="1:6" s="33" customFormat="1" ht="16">
      <c r="A873" s="158"/>
      <c r="B873" s="148"/>
      <c r="C873" s="111"/>
      <c r="D873" s="111"/>
      <c r="E873" s="32"/>
      <c r="F873"/>
    </row>
    <row r="874" spans="1:6" s="33" customFormat="1" ht="16">
      <c r="A874" s="158"/>
      <c r="B874" s="148"/>
      <c r="C874" s="111"/>
      <c r="D874" s="111"/>
      <c r="E874" s="32"/>
      <c r="F874"/>
    </row>
    <row r="875" spans="1:6" s="33" customFormat="1" ht="16">
      <c r="A875" s="158"/>
      <c r="B875" s="148"/>
      <c r="C875" s="111"/>
      <c r="D875" s="111"/>
      <c r="E875" s="32"/>
      <c r="F875"/>
    </row>
    <row r="876" spans="1:6" s="33" customFormat="1" ht="16">
      <c r="A876" s="158"/>
      <c r="B876" s="148"/>
      <c r="C876" s="111"/>
      <c r="D876" s="111"/>
      <c r="E876" s="32"/>
      <c r="F876"/>
    </row>
    <row r="877" spans="1:6" s="33" customFormat="1" ht="16">
      <c r="A877" s="158"/>
      <c r="B877" s="148"/>
      <c r="C877" s="111"/>
      <c r="D877" s="111"/>
      <c r="E877" s="32"/>
      <c r="F877"/>
    </row>
    <row r="878" spans="1:6" s="33" customFormat="1" ht="16">
      <c r="A878" s="158"/>
      <c r="B878" s="148"/>
      <c r="C878" s="111"/>
      <c r="D878" s="111"/>
      <c r="E878" s="32"/>
      <c r="F878"/>
    </row>
    <row r="879" spans="1:6" s="33" customFormat="1" ht="16">
      <c r="A879" s="158"/>
      <c r="B879" s="148"/>
      <c r="C879" s="111"/>
      <c r="D879" s="111"/>
      <c r="E879" s="32"/>
      <c r="F879"/>
    </row>
    <row r="880" spans="1:6" s="33" customFormat="1" ht="16">
      <c r="A880" s="158"/>
      <c r="B880" s="148"/>
      <c r="C880" s="111"/>
      <c r="D880" s="111"/>
      <c r="E880" s="32"/>
      <c r="F880"/>
    </row>
    <row r="881" spans="1:6" s="33" customFormat="1" ht="16">
      <c r="A881" s="158"/>
      <c r="B881" s="148"/>
      <c r="C881" s="111"/>
      <c r="D881" s="111"/>
      <c r="E881" s="32"/>
      <c r="F881"/>
    </row>
    <row r="882" spans="1:6" s="33" customFormat="1" ht="16">
      <c r="A882" s="158"/>
      <c r="B882" s="148"/>
      <c r="C882" s="111"/>
      <c r="D882" s="111"/>
      <c r="E882" s="32"/>
      <c r="F882"/>
    </row>
    <row r="883" spans="1:6" s="33" customFormat="1" ht="16">
      <c r="A883" s="158"/>
      <c r="B883" s="148"/>
      <c r="C883" s="111"/>
      <c r="D883" s="111"/>
      <c r="E883" s="32"/>
      <c r="F883"/>
    </row>
    <row r="884" spans="1:6" s="33" customFormat="1" ht="16">
      <c r="A884" s="158"/>
      <c r="B884" s="148"/>
      <c r="C884" s="111"/>
      <c r="D884" s="111"/>
      <c r="E884" s="32"/>
      <c r="F884"/>
    </row>
    <row r="885" spans="1:6" s="33" customFormat="1" ht="16">
      <c r="A885" s="158"/>
      <c r="B885" s="148"/>
      <c r="C885" s="111"/>
      <c r="D885" s="111"/>
      <c r="E885" s="32"/>
      <c r="F885"/>
    </row>
    <row r="886" spans="1:6" s="33" customFormat="1" ht="16">
      <c r="A886" s="158"/>
      <c r="B886" s="148"/>
      <c r="C886" s="111"/>
      <c r="D886" s="111"/>
      <c r="E886" s="32"/>
      <c r="F886"/>
    </row>
    <row r="887" spans="1:6" s="33" customFormat="1" ht="16">
      <c r="A887" s="158"/>
      <c r="B887" s="148"/>
      <c r="C887" s="111"/>
      <c r="D887" s="111"/>
      <c r="E887" s="32"/>
      <c r="F887"/>
    </row>
    <row r="888" spans="1:6" s="33" customFormat="1" ht="16">
      <c r="A888" s="158"/>
      <c r="B888" s="148"/>
      <c r="C888" s="111"/>
      <c r="D888" s="111"/>
      <c r="E888" s="32"/>
      <c r="F888"/>
    </row>
    <row r="889" spans="1:6" s="33" customFormat="1" ht="16">
      <c r="A889" s="158"/>
      <c r="B889" s="148"/>
      <c r="C889" s="111"/>
      <c r="D889" s="111"/>
      <c r="E889" s="32"/>
      <c r="F889"/>
    </row>
    <row r="890" spans="1:6" s="33" customFormat="1" ht="16">
      <c r="A890" s="158"/>
      <c r="B890" s="148"/>
      <c r="C890" s="111"/>
      <c r="D890" s="111"/>
      <c r="E890" s="32"/>
      <c r="F890"/>
    </row>
    <row r="891" spans="1:6" s="33" customFormat="1" ht="16">
      <c r="A891" s="158"/>
      <c r="B891" s="148"/>
      <c r="C891" s="111"/>
      <c r="D891" s="111"/>
      <c r="E891" s="32"/>
      <c r="F891"/>
    </row>
    <row r="892" spans="1:6" s="33" customFormat="1" ht="16">
      <c r="A892" s="158"/>
      <c r="B892" s="148"/>
      <c r="C892" s="111"/>
      <c r="D892" s="111"/>
      <c r="E892" s="32"/>
      <c r="F892"/>
    </row>
    <row r="893" spans="1:6" s="33" customFormat="1" ht="16">
      <c r="A893" s="158"/>
      <c r="B893" s="148"/>
      <c r="C893" s="111"/>
      <c r="D893" s="111"/>
      <c r="E893" s="32"/>
      <c r="F893"/>
    </row>
    <row r="894" spans="1:6" s="33" customFormat="1" ht="16">
      <c r="A894" s="158"/>
      <c r="B894" s="148"/>
      <c r="C894" s="111"/>
      <c r="D894" s="111"/>
      <c r="E894" s="32"/>
      <c r="F894"/>
    </row>
    <row r="895" spans="1:6" s="33" customFormat="1" ht="16">
      <c r="A895" s="158"/>
      <c r="B895" s="148"/>
      <c r="C895" s="111"/>
      <c r="D895" s="111"/>
      <c r="E895" s="32"/>
      <c r="F895"/>
    </row>
    <row r="896" spans="1:6" s="33" customFormat="1" ht="16">
      <c r="A896" s="158"/>
      <c r="B896" s="148"/>
      <c r="C896" s="111"/>
      <c r="D896" s="111"/>
      <c r="E896" s="32"/>
      <c r="F896"/>
    </row>
    <row r="897" spans="1:6" s="33" customFormat="1" ht="16">
      <c r="A897" s="158"/>
      <c r="B897" s="148"/>
      <c r="C897" s="111"/>
      <c r="D897" s="111"/>
      <c r="E897" s="32"/>
      <c r="F897"/>
    </row>
    <row r="898" spans="1:6" s="33" customFormat="1" ht="16">
      <c r="A898" s="158"/>
      <c r="B898" s="148"/>
      <c r="C898" s="111"/>
      <c r="D898" s="111"/>
      <c r="E898" s="32"/>
      <c r="F898"/>
    </row>
    <row r="899" spans="1:6" s="33" customFormat="1" ht="16">
      <c r="A899" s="158"/>
      <c r="B899" s="148"/>
      <c r="C899" s="111"/>
      <c r="D899" s="111"/>
      <c r="E899" s="32"/>
      <c r="F899"/>
    </row>
    <row r="900" spans="1:6" s="33" customFormat="1" ht="16">
      <c r="A900" s="158"/>
      <c r="B900" s="148"/>
      <c r="C900" s="111"/>
      <c r="D900" s="111"/>
      <c r="E900" s="32"/>
      <c r="F900"/>
    </row>
    <row r="901" spans="1:6" s="33" customFormat="1" ht="16">
      <c r="A901" s="158"/>
      <c r="B901" s="148"/>
      <c r="C901" s="111"/>
      <c r="D901" s="111"/>
      <c r="E901" s="32"/>
      <c r="F901"/>
    </row>
    <row r="902" spans="1:6" s="33" customFormat="1" ht="16">
      <c r="A902" s="158"/>
      <c r="B902" s="148"/>
      <c r="C902" s="111"/>
      <c r="D902" s="111"/>
      <c r="E902" s="32"/>
      <c r="F902"/>
    </row>
    <row r="903" spans="1:6" s="33" customFormat="1" ht="16">
      <c r="A903" s="158"/>
      <c r="B903" s="148"/>
      <c r="C903" s="111"/>
      <c r="D903" s="111"/>
      <c r="E903" s="32"/>
      <c r="F903"/>
    </row>
    <row r="904" spans="1:6" s="33" customFormat="1" ht="16">
      <c r="A904" s="158"/>
      <c r="B904" s="148"/>
      <c r="C904" s="111"/>
      <c r="D904" s="111"/>
      <c r="E904" s="32"/>
      <c r="F904"/>
    </row>
    <row r="905" spans="1:6" s="33" customFormat="1" ht="16">
      <c r="A905" s="158"/>
      <c r="B905" s="148"/>
      <c r="C905" s="111"/>
      <c r="D905" s="111"/>
      <c r="E905" s="32"/>
      <c r="F905"/>
    </row>
    <row r="906" spans="1:6" s="33" customFormat="1" ht="16">
      <c r="A906" s="158"/>
      <c r="B906" s="148"/>
      <c r="C906" s="111"/>
      <c r="D906" s="111"/>
      <c r="E906" s="32"/>
      <c r="F906"/>
    </row>
    <row r="907" spans="1:6" s="33" customFormat="1" ht="16">
      <c r="A907" s="158"/>
      <c r="B907" s="148"/>
      <c r="C907" s="111"/>
      <c r="D907" s="111"/>
      <c r="E907" s="32"/>
      <c r="F907"/>
    </row>
    <row r="908" spans="1:6" s="33" customFormat="1" ht="16">
      <c r="A908" s="158"/>
      <c r="B908" s="148"/>
      <c r="C908" s="111"/>
      <c r="D908" s="111"/>
      <c r="E908" s="32"/>
      <c r="F908"/>
    </row>
    <row r="909" spans="1:6" s="33" customFormat="1" ht="16">
      <c r="A909" s="158"/>
      <c r="B909" s="148"/>
      <c r="C909" s="111"/>
      <c r="D909" s="111"/>
      <c r="E909" s="32"/>
      <c r="F909"/>
    </row>
    <row r="910" spans="1:6" s="33" customFormat="1" ht="16">
      <c r="A910" s="158"/>
      <c r="B910" s="148"/>
      <c r="C910" s="111"/>
      <c r="D910" s="111"/>
      <c r="E910" s="32"/>
      <c r="F910"/>
    </row>
    <row r="911" spans="1:6" s="33" customFormat="1" ht="16">
      <c r="A911" s="158"/>
      <c r="B911" s="148"/>
      <c r="C911" s="111"/>
      <c r="D911" s="111"/>
      <c r="E911" s="32"/>
      <c r="F911"/>
    </row>
    <row r="912" spans="1:6" s="33" customFormat="1" ht="16">
      <c r="A912" s="158"/>
      <c r="B912" s="148"/>
      <c r="C912" s="111"/>
      <c r="D912" s="111"/>
      <c r="E912" s="32"/>
      <c r="F912"/>
    </row>
    <row r="913" spans="1:6" s="33" customFormat="1" ht="16">
      <c r="A913" s="158"/>
      <c r="B913" s="148"/>
      <c r="C913" s="111"/>
      <c r="D913" s="111"/>
      <c r="E913" s="32"/>
      <c r="F913"/>
    </row>
    <row r="914" spans="1:6" s="33" customFormat="1" ht="16">
      <c r="A914" s="158"/>
      <c r="B914" s="148"/>
      <c r="C914" s="111"/>
      <c r="D914" s="111"/>
      <c r="E914" s="32"/>
      <c r="F914"/>
    </row>
    <row r="915" spans="1:6" s="33" customFormat="1" ht="16">
      <c r="A915" s="158"/>
      <c r="B915" s="148"/>
      <c r="C915" s="111"/>
      <c r="D915" s="111"/>
      <c r="E915" s="32"/>
      <c r="F915"/>
    </row>
    <row r="916" spans="1:6" s="33" customFormat="1" ht="16">
      <c r="A916" s="158"/>
      <c r="B916" s="148"/>
      <c r="C916" s="111"/>
      <c r="D916" s="111"/>
      <c r="E916" s="32"/>
      <c r="F916"/>
    </row>
    <row r="917" spans="1:6" s="33" customFormat="1" ht="16">
      <c r="A917" s="158"/>
      <c r="B917" s="148"/>
      <c r="C917" s="111"/>
      <c r="D917" s="111"/>
      <c r="E917" s="32"/>
      <c r="F917"/>
    </row>
    <row r="918" spans="1:6" s="33" customFormat="1" ht="16">
      <c r="A918" s="158"/>
      <c r="B918" s="148"/>
      <c r="C918" s="111"/>
      <c r="D918" s="111"/>
      <c r="E918" s="32"/>
      <c r="F918"/>
    </row>
    <row r="919" spans="1:6" s="33" customFormat="1" ht="16">
      <c r="A919" s="158"/>
      <c r="B919" s="148"/>
      <c r="C919" s="111"/>
      <c r="D919" s="111"/>
      <c r="E919" s="32"/>
      <c r="F919"/>
    </row>
    <row r="920" spans="1:6" s="33" customFormat="1" ht="16">
      <c r="A920" s="158"/>
      <c r="B920" s="148"/>
      <c r="C920" s="111"/>
      <c r="D920" s="111"/>
      <c r="E920" s="32"/>
      <c r="F920"/>
    </row>
    <row r="921" spans="1:6" s="33" customFormat="1" ht="16">
      <c r="A921" s="158"/>
      <c r="B921" s="148"/>
      <c r="C921" s="111"/>
      <c r="D921" s="111"/>
      <c r="E921" s="32"/>
      <c r="F921"/>
    </row>
    <row r="922" spans="1:6" s="33" customFormat="1" ht="16">
      <c r="A922" s="158"/>
      <c r="B922" s="148"/>
      <c r="C922" s="111"/>
      <c r="D922" s="111"/>
      <c r="E922" s="32"/>
      <c r="F922"/>
    </row>
    <row r="923" spans="1:6" s="33" customFormat="1" ht="16">
      <c r="A923" s="158"/>
      <c r="B923" s="148"/>
      <c r="C923" s="111"/>
      <c r="D923" s="111"/>
      <c r="E923" s="32"/>
      <c r="F923"/>
    </row>
    <row r="924" spans="1:6" s="33" customFormat="1" ht="16">
      <c r="A924" s="158"/>
      <c r="B924" s="148"/>
      <c r="C924" s="111"/>
      <c r="D924" s="111"/>
      <c r="E924" s="32"/>
      <c r="F924"/>
    </row>
    <row r="925" spans="1:6" s="33" customFormat="1" ht="16">
      <c r="A925" s="158"/>
      <c r="B925" s="148"/>
      <c r="C925" s="111"/>
      <c r="D925" s="111"/>
      <c r="E925" s="32"/>
      <c r="F925"/>
    </row>
    <row r="926" spans="1:6" s="33" customFormat="1" ht="16">
      <c r="A926" s="158"/>
      <c r="B926" s="148"/>
      <c r="C926" s="111"/>
      <c r="D926" s="111"/>
      <c r="E926" s="32"/>
      <c r="F926"/>
    </row>
    <row r="927" spans="1:6" s="33" customFormat="1" ht="16">
      <c r="A927" s="158"/>
      <c r="B927" s="148"/>
      <c r="C927" s="111"/>
      <c r="D927" s="111"/>
      <c r="E927" s="32"/>
      <c r="F927"/>
    </row>
    <row r="928" spans="1:6" s="33" customFormat="1" ht="16">
      <c r="A928" s="158"/>
      <c r="B928" s="148"/>
      <c r="C928" s="111"/>
      <c r="D928" s="111"/>
      <c r="E928" s="32"/>
      <c r="F928"/>
    </row>
    <row r="929" spans="1:6" s="33" customFormat="1" ht="16">
      <c r="A929" s="158"/>
      <c r="B929" s="148"/>
      <c r="C929" s="111"/>
      <c r="D929" s="111"/>
      <c r="E929" s="32"/>
      <c r="F929"/>
    </row>
    <row r="930" spans="1:6" s="33" customFormat="1" ht="16">
      <c r="A930" s="158"/>
      <c r="B930" s="148"/>
      <c r="C930" s="111"/>
      <c r="D930" s="111"/>
      <c r="E930" s="32"/>
      <c r="F930"/>
    </row>
    <row r="931" spans="1:6" s="33" customFormat="1" ht="16">
      <c r="A931" s="158"/>
      <c r="B931" s="148"/>
      <c r="C931" s="111"/>
      <c r="D931" s="111"/>
      <c r="E931" s="32"/>
      <c r="F931"/>
    </row>
    <row r="932" spans="1:6" s="33" customFormat="1" ht="16">
      <c r="A932" s="158"/>
      <c r="B932" s="148"/>
      <c r="C932" s="111"/>
      <c r="D932" s="111"/>
      <c r="E932" s="32"/>
      <c r="F932"/>
    </row>
    <row r="933" spans="1:6" s="33" customFormat="1" ht="16">
      <c r="A933" s="158"/>
      <c r="B933" s="148"/>
      <c r="C933" s="111"/>
      <c r="D933" s="111"/>
      <c r="E933" s="32"/>
      <c r="F933"/>
    </row>
    <row r="934" spans="1:6" s="33" customFormat="1" ht="16">
      <c r="A934" s="158"/>
      <c r="B934" s="148"/>
      <c r="C934" s="111"/>
      <c r="D934" s="111"/>
      <c r="E934" s="32"/>
      <c r="F934"/>
    </row>
    <row r="935" spans="1:6" s="33" customFormat="1" ht="16">
      <c r="A935" s="158"/>
      <c r="B935" s="148"/>
      <c r="C935" s="111"/>
      <c r="D935" s="111"/>
      <c r="E935" s="32"/>
      <c r="F935"/>
    </row>
    <row r="936" spans="1:6" s="33" customFormat="1" ht="16">
      <c r="A936" s="158"/>
      <c r="B936" s="148"/>
      <c r="C936" s="111"/>
      <c r="D936" s="111"/>
      <c r="E936" s="32"/>
      <c r="F936"/>
    </row>
    <row r="937" spans="1:6" s="33" customFormat="1" ht="16">
      <c r="A937" s="158"/>
      <c r="B937" s="148"/>
      <c r="C937" s="111"/>
      <c r="D937" s="111"/>
      <c r="E937" s="32"/>
      <c r="F937"/>
    </row>
    <row r="938" spans="1:6" s="33" customFormat="1" ht="16">
      <c r="A938" s="158"/>
      <c r="B938" s="148"/>
      <c r="C938" s="111"/>
      <c r="D938" s="111"/>
      <c r="E938" s="32"/>
      <c r="F938"/>
    </row>
    <row r="939" spans="1:6" s="33" customFormat="1" ht="16">
      <c r="A939" s="158"/>
      <c r="B939" s="148"/>
      <c r="C939" s="111"/>
      <c r="D939" s="111"/>
      <c r="E939" s="32"/>
      <c r="F939"/>
    </row>
    <row r="940" spans="1:6" s="33" customFormat="1" ht="16">
      <c r="A940" s="158"/>
      <c r="B940" s="148"/>
      <c r="C940" s="111"/>
      <c r="D940" s="111"/>
      <c r="E940" s="32"/>
      <c r="F940"/>
    </row>
    <row r="941" spans="1:6" s="33" customFormat="1" ht="16">
      <c r="A941" s="158"/>
      <c r="B941" s="148"/>
      <c r="C941" s="111"/>
      <c r="D941" s="111"/>
      <c r="E941" s="32"/>
      <c r="F941"/>
    </row>
    <row r="942" spans="1:6" s="33" customFormat="1" ht="16">
      <c r="A942" s="158"/>
      <c r="B942" s="148"/>
      <c r="C942" s="111"/>
      <c r="D942" s="111"/>
      <c r="E942" s="32"/>
      <c r="F942"/>
    </row>
    <row r="943" spans="1:6" s="33" customFormat="1" ht="16">
      <c r="A943" s="158"/>
      <c r="B943" s="148"/>
      <c r="C943" s="111"/>
      <c r="D943" s="111"/>
      <c r="E943" s="32"/>
      <c r="F943"/>
    </row>
    <row r="944" spans="1:6" s="33" customFormat="1" ht="16">
      <c r="A944" s="158"/>
      <c r="B944" s="148"/>
      <c r="C944" s="111"/>
      <c r="D944" s="111"/>
      <c r="E944" s="32"/>
      <c r="F944"/>
    </row>
    <row r="945" spans="1:6" s="33" customFormat="1" ht="16">
      <c r="A945" s="158"/>
      <c r="B945" s="148"/>
      <c r="C945" s="111"/>
      <c r="D945" s="111"/>
      <c r="E945" s="32"/>
      <c r="F945"/>
    </row>
    <row r="946" spans="1:6" s="33" customFormat="1" ht="16">
      <c r="A946" s="158"/>
      <c r="B946" s="148"/>
      <c r="C946" s="111"/>
      <c r="D946" s="111"/>
      <c r="E946" s="32"/>
      <c r="F946"/>
    </row>
    <row r="947" spans="1:6" s="33" customFormat="1" ht="16">
      <c r="A947" s="158"/>
      <c r="B947" s="148"/>
      <c r="C947" s="111"/>
      <c r="D947" s="111"/>
      <c r="E947" s="32"/>
      <c r="F947"/>
    </row>
    <row r="948" spans="1:6" s="33" customFormat="1" ht="16">
      <c r="A948" s="158"/>
      <c r="B948" s="148"/>
      <c r="C948" s="111"/>
      <c r="D948" s="111"/>
      <c r="E948" s="32"/>
      <c r="F948"/>
    </row>
    <row r="949" spans="1:6" s="33" customFormat="1" ht="16">
      <c r="A949" s="158"/>
      <c r="B949" s="148"/>
      <c r="C949" s="111"/>
      <c r="D949" s="111"/>
      <c r="E949" s="32"/>
      <c r="F949"/>
    </row>
    <row r="950" spans="1:6" s="33" customFormat="1" ht="16">
      <c r="A950" s="158"/>
      <c r="B950" s="148"/>
      <c r="C950" s="111"/>
      <c r="D950" s="111"/>
      <c r="E950" s="32"/>
      <c r="F950"/>
    </row>
    <row r="951" spans="1:6" s="33" customFormat="1" ht="16">
      <c r="A951" s="158"/>
      <c r="B951" s="148"/>
      <c r="C951" s="111"/>
      <c r="D951" s="111"/>
      <c r="E951" s="32"/>
      <c r="F951"/>
    </row>
    <row r="952" spans="1:6" s="33" customFormat="1" ht="16">
      <c r="A952" s="158"/>
      <c r="B952" s="148"/>
      <c r="C952" s="111"/>
      <c r="D952" s="111"/>
      <c r="E952" s="32"/>
      <c r="F952"/>
    </row>
    <row r="953" spans="1:6" s="33" customFormat="1" ht="16">
      <c r="A953" s="158"/>
      <c r="B953" s="148"/>
      <c r="C953" s="111"/>
      <c r="D953" s="111"/>
      <c r="E953" s="32"/>
      <c r="F953"/>
    </row>
    <row r="954" spans="1:6" s="33" customFormat="1" ht="16">
      <c r="A954" s="158"/>
      <c r="B954" s="148"/>
      <c r="C954" s="111"/>
      <c r="D954" s="111"/>
      <c r="E954" s="32"/>
      <c r="F954"/>
    </row>
    <row r="955" spans="1:6" s="33" customFormat="1" ht="16">
      <c r="A955" s="158"/>
      <c r="B955" s="148"/>
      <c r="C955" s="111"/>
      <c r="D955" s="111"/>
      <c r="E955" s="32"/>
      <c r="F955"/>
    </row>
    <row r="956" spans="1:6" s="33" customFormat="1" ht="16">
      <c r="A956" s="158"/>
      <c r="B956" s="148"/>
      <c r="C956" s="111"/>
      <c r="D956" s="111"/>
      <c r="E956" s="32"/>
      <c r="F956"/>
    </row>
    <row r="957" spans="1:6" s="33" customFormat="1" ht="16">
      <c r="A957" s="158"/>
      <c r="B957" s="148"/>
      <c r="C957" s="111"/>
      <c r="D957" s="111"/>
      <c r="E957" s="32"/>
      <c r="F957"/>
    </row>
    <row r="958" spans="1:6" s="33" customFormat="1" ht="16">
      <c r="A958" s="158"/>
      <c r="B958" s="148"/>
      <c r="C958" s="111"/>
      <c r="D958" s="111"/>
      <c r="E958" s="32"/>
      <c r="F958"/>
    </row>
    <row r="959" spans="1:6" s="33" customFormat="1" ht="16">
      <c r="A959" s="158"/>
      <c r="B959" s="148"/>
      <c r="C959" s="111"/>
      <c r="D959" s="111"/>
      <c r="E959" s="32"/>
      <c r="F959"/>
    </row>
    <row r="960" spans="1:6" s="33" customFormat="1" ht="16">
      <c r="A960" s="158"/>
      <c r="B960" s="148"/>
      <c r="C960" s="111"/>
      <c r="D960" s="111"/>
      <c r="E960" s="32"/>
      <c r="F960"/>
    </row>
    <row r="961" spans="1:6" s="33" customFormat="1" ht="16">
      <c r="A961" s="158"/>
      <c r="B961" s="148"/>
      <c r="C961" s="111"/>
      <c r="D961" s="111"/>
      <c r="E961" s="32"/>
      <c r="F961"/>
    </row>
    <row r="962" spans="1:6" s="33" customFormat="1" ht="16">
      <c r="A962" s="158"/>
      <c r="B962" s="148"/>
      <c r="C962" s="111"/>
      <c r="D962" s="111"/>
      <c r="E962" s="32"/>
      <c r="F962"/>
    </row>
    <row r="963" spans="1:6" s="33" customFormat="1" ht="16">
      <c r="A963" s="158"/>
      <c r="B963" s="148"/>
      <c r="C963" s="111"/>
      <c r="D963" s="111"/>
      <c r="E963" s="32"/>
      <c r="F963"/>
    </row>
    <row r="964" spans="1:6" s="33" customFormat="1" ht="16">
      <c r="A964" s="158"/>
      <c r="B964" s="148"/>
      <c r="C964" s="111"/>
      <c r="D964" s="111"/>
      <c r="E964" s="32"/>
      <c r="F964"/>
    </row>
    <row r="965" spans="1:6" s="33" customFormat="1" ht="16">
      <c r="A965" s="158"/>
      <c r="B965" s="148"/>
      <c r="C965" s="111"/>
      <c r="D965" s="111"/>
      <c r="E965" s="32"/>
      <c r="F965"/>
    </row>
    <row r="966" spans="1:6" s="33" customFormat="1" ht="16">
      <c r="A966" s="158"/>
      <c r="B966" s="148"/>
      <c r="C966" s="111"/>
      <c r="D966" s="111"/>
      <c r="E966" s="32"/>
      <c r="F966"/>
    </row>
    <row r="967" spans="1:6" s="33" customFormat="1" ht="16">
      <c r="A967" s="158"/>
      <c r="B967" s="148"/>
      <c r="C967" s="111"/>
      <c r="D967" s="111"/>
      <c r="E967" s="32"/>
      <c r="F967"/>
    </row>
    <row r="968" spans="1:6" s="33" customFormat="1" ht="16">
      <c r="A968" s="158"/>
      <c r="B968" s="148"/>
      <c r="C968" s="111"/>
      <c r="D968" s="111"/>
      <c r="E968" s="32"/>
      <c r="F968"/>
    </row>
    <row r="969" spans="1:6" s="33" customFormat="1" ht="16">
      <c r="A969" s="158"/>
      <c r="B969" s="148"/>
      <c r="C969" s="111"/>
      <c r="D969" s="111"/>
      <c r="E969" s="32"/>
      <c r="F969"/>
    </row>
    <row r="970" spans="1:6" s="33" customFormat="1" ht="16">
      <c r="A970" s="158"/>
      <c r="B970" s="148"/>
      <c r="C970" s="111"/>
      <c r="D970" s="111"/>
      <c r="E970" s="32"/>
      <c r="F970"/>
    </row>
    <row r="971" spans="1:6" s="33" customFormat="1" ht="16">
      <c r="A971" s="158"/>
      <c r="B971" s="148"/>
      <c r="C971" s="111"/>
      <c r="D971" s="111"/>
      <c r="E971" s="32"/>
      <c r="F971"/>
    </row>
    <row r="972" spans="1:6" s="33" customFormat="1" ht="16">
      <c r="A972" s="158"/>
      <c r="B972" s="148"/>
      <c r="C972" s="111"/>
      <c r="D972" s="111"/>
      <c r="E972" s="32"/>
      <c r="F972"/>
    </row>
    <row r="973" spans="1:6" s="33" customFormat="1" ht="16">
      <c r="A973" s="158"/>
      <c r="B973" s="148"/>
      <c r="C973" s="111"/>
      <c r="D973" s="111"/>
      <c r="E973" s="32"/>
      <c r="F973"/>
    </row>
    <row r="974" spans="1:6" s="33" customFormat="1" ht="16">
      <c r="A974" s="158"/>
      <c r="B974" s="148"/>
      <c r="C974" s="111"/>
      <c r="D974" s="111"/>
      <c r="E974" s="32"/>
      <c r="F974"/>
    </row>
    <row r="975" spans="1:6" s="33" customFormat="1" ht="16">
      <c r="A975" s="158"/>
      <c r="B975" s="148"/>
      <c r="C975" s="111"/>
      <c r="D975" s="111"/>
      <c r="E975" s="32"/>
      <c r="F975"/>
    </row>
    <row r="976" spans="1:6" s="33" customFormat="1" ht="16">
      <c r="A976" s="158"/>
      <c r="B976" s="148"/>
      <c r="C976" s="111"/>
      <c r="D976" s="111"/>
      <c r="E976" s="32"/>
      <c r="F976"/>
    </row>
    <row r="977" spans="1:6" s="33" customFormat="1" ht="16">
      <c r="A977" s="158"/>
      <c r="B977" s="148"/>
      <c r="C977" s="111"/>
      <c r="D977" s="111"/>
      <c r="E977" s="32"/>
      <c r="F977"/>
    </row>
    <row r="978" spans="1:6" s="33" customFormat="1" ht="16">
      <c r="A978" s="158"/>
      <c r="B978" s="148"/>
      <c r="C978" s="111"/>
      <c r="D978" s="111"/>
      <c r="E978" s="32"/>
      <c r="F978"/>
    </row>
    <row r="979" spans="1:6" s="33" customFormat="1" ht="16">
      <c r="A979" s="158"/>
      <c r="B979" s="148"/>
      <c r="C979" s="111"/>
      <c r="D979" s="111"/>
      <c r="E979" s="32"/>
      <c r="F979"/>
    </row>
    <row r="980" spans="1:6" s="33" customFormat="1" ht="16">
      <c r="A980" s="158"/>
      <c r="B980" s="148"/>
      <c r="C980" s="111"/>
      <c r="D980" s="111"/>
      <c r="E980" s="32"/>
      <c r="F980"/>
    </row>
    <row r="981" spans="1:6" s="33" customFormat="1" ht="16">
      <c r="A981" s="158"/>
      <c r="B981" s="148"/>
      <c r="C981" s="111"/>
      <c r="D981" s="111"/>
      <c r="E981" s="32"/>
      <c r="F981"/>
    </row>
    <row r="982" spans="1:6" s="33" customFormat="1" ht="16">
      <c r="A982" s="158"/>
      <c r="B982" s="148"/>
      <c r="C982" s="111"/>
      <c r="D982" s="111"/>
      <c r="E982" s="32"/>
      <c r="F982"/>
    </row>
    <row r="983" spans="1:6" s="33" customFormat="1" ht="16">
      <c r="A983" s="158"/>
      <c r="B983" s="148"/>
      <c r="C983" s="111"/>
      <c r="D983" s="111"/>
      <c r="E983" s="32"/>
      <c r="F983"/>
    </row>
    <row r="984" spans="1:6" s="33" customFormat="1" ht="16">
      <c r="A984" s="158"/>
      <c r="B984" s="148"/>
      <c r="C984" s="111"/>
      <c r="D984" s="111"/>
      <c r="E984" s="32"/>
      <c r="F984"/>
    </row>
    <row r="985" spans="1:6" s="33" customFormat="1" ht="16">
      <c r="A985" s="158"/>
      <c r="B985" s="148"/>
      <c r="C985" s="111"/>
      <c r="D985" s="111"/>
      <c r="E985" s="32"/>
      <c r="F985"/>
    </row>
    <row r="986" spans="1:6" s="33" customFormat="1" ht="16">
      <c r="A986" s="158"/>
      <c r="B986" s="148"/>
      <c r="C986" s="111"/>
      <c r="D986" s="111"/>
      <c r="E986" s="32"/>
      <c r="F986"/>
    </row>
    <row r="987" spans="1:6" s="33" customFormat="1" ht="16">
      <c r="A987" s="158"/>
      <c r="B987" s="148"/>
      <c r="C987" s="111"/>
      <c r="D987" s="111"/>
      <c r="E987" s="32"/>
      <c r="F987"/>
    </row>
    <row r="988" spans="1:6" s="33" customFormat="1" ht="16">
      <c r="A988" s="158"/>
      <c r="B988" s="148"/>
      <c r="C988" s="111"/>
      <c r="D988" s="111"/>
      <c r="E988" s="32"/>
      <c r="F988"/>
    </row>
    <row r="989" spans="1:6" s="33" customFormat="1" ht="16">
      <c r="A989" s="158"/>
      <c r="B989" s="148"/>
      <c r="C989" s="111"/>
      <c r="D989" s="111"/>
      <c r="E989" s="32"/>
      <c r="F989"/>
    </row>
    <row r="990" spans="1:6" s="33" customFormat="1" ht="16">
      <c r="A990" s="158"/>
      <c r="B990" s="148"/>
      <c r="C990" s="111"/>
      <c r="D990" s="111"/>
      <c r="E990" s="32"/>
      <c r="F990"/>
    </row>
    <row r="991" spans="1:6" s="33" customFormat="1" ht="16">
      <c r="A991" s="158"/>
      <c r="B991" s="148"/>
      <c r="C991" s="111"/>
      <c r="D991" s="111"/>
      <c r="E991" s="32"/>
      <c r="F991"/>
    </row>
    <row r="992" spans="1:6" s="33" customFormat="1" ht="16">
      <c r="A992" s="158"/>
      <c r="B992" s="148"/>
      <c r="C992" s="111"/>
      <c r="D992" s="111"/>
      <c r="E992" s="32"/>
      <c r="F992"/>
    </row>
    <row r="993" spans="1:6" s="33" customFormat="1" ht="16">
      <c r="A993" s="158"/>
      <c r="B993" s="148"/>
      <c r="C993" s="111"/>
      <c r="D993" s="111"/>
      <c r="E993" s="32"/>
      <c r="F993"/>
    </row>
    <row r="994" spans="1:6" s="33" customFormat="1" ht="16">
      <c r="A994" s="158"/>
      <c r="B994" s="148"/>
      <c r="C994" s="111"/>
      <c r="D994" s="111"/>
      <c r="E994" s="32"/>
      <c r="F994"/>
    </row>
    <row r="995" spans="1:6" s="33" customFormat="1" ht="16">
      <c r="A995" s="158"/>
      <c r="B995" s="148"/>
      <c r="C995" s="111"/>
      <c r="D995" s="111"/>
      <c r="E995" s="32"/>
      <c r="F995"/>
    </row>
    <row r="996" spans="1:6" s="33" customFormat="1" ht="16">
      <c r="A996" s="158"/>
      <c r="B996" s="148"/>
      <c r="C996" s="111"/>
      <c r="D996" s="111"/>
      <c r="E996" s="32"/>
      <c r="F996"/>
    </row>
    <row r="997" spans="1:6" s="33" customFormat="1" ht="16">
      <c r="A997" s="158"/>
      <c r="B997" s="148"/>
      <c r="C997" s="111"/>
      <c r="D997" s="111"/>
      <c r="E997" s="32"/>
      <c r="F997"/>
    </row>
    <row r="998" spans="1:6" s="33" customFormat="1" ht="16">
      <c r="A998" s="158"/>
      <c r="B998" s="148"/>
      <c r="C998" s="111"/>
      <c r="D998" s="111"/>
      <c r="E998" s="32"/>
      <c r="F998"/>
    </row>
    <row r="999" spans="1:6" s="33" customFormat="1" ht="16">
      <c r="A999" s="158"/>
      <c r="B999" s="148"/>
      <c r="C999" s="111"/>
      <c r="D999" s="111"/>
      <c r="E999" s="32"/>
      <c r="F999"/>
    </row>
    <row r="1000" spans="1:6" s="33" customFormat="1" ht="16">
      <c r="A1000" s="158"/>
      <c r="B1000" s="148"/>
      <c r="C1000" s="111"/>
      <c r="D1000" s="111"/>
      <c r="E1000" s="32"/>
      <c r="F1000"/>
    </row>
    <row r="1001" spans="1:6" ht="13.25" customHeight="1" thickBot="1">
      <c r="A1001" s="159"/>
      <c r="B1001" s="450" t="str">
        <f ca="1">OFFSET(L!$C$1,MATCH("General"&amp;"Cpy",L!$A:$A,0)-1,SL,,)</f>
        <v>© 2020 Responsible Minerals Initiative. All rights reserved.</v>
      </c>
      <c r="C1001" s="450"/>
      <c r="D1001" s="450"/>
      <c r="E1001" s="31"/>
    </row>
    <row r="1002" spans="1:6" ht="14" thickTop="1">
      <c r="D1002" s="118"/>
    </row>
  </sheetData>
  <sheetProtection algorithmName="SHA-512" hashValue="087WpyIlBtynh/i7+jCwxvnuvrlVKV7YlMLu8JXloawdkNPQKWEAjxbh8C2hDodpzgphCxJLSQJqF8m+qfU2Ew==" saltValue="l9M+he3edgdX0fMObvX6lQ==" spinCount="100000" sheet="1" objects="1" scenarios="1" insert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baseColWidth="10" defaultColWidth="8.83203125" defaultRowHeight="13"/>
  <cols>
    <col min="1" max="1" width="9.1640625" style="227" bestFit="1" customWidth="1"/>
    <col min="2" max="2" width="42.83203125" style="227" customWidth="1"/>
    <col min="3" max="3" width="63.83203125" style="227" customWidth="1"/>
    <col min="4" max="4" width="25.6640625" style="227" customWidth="1"/>
    <col min="5" max="5" width="12.6640625" style="227" customWidth="1"/>
    <col min="6" max="6" width="12.6640625" style="228" customWidth="1"/>
    <col min="7" max="7" width="15.33203125" style="227" customWidth="1"/>
    <col min="8" max="8" width="23.83203125" style="227" customWidth="1"/>
    <col min="9" max="9" width="28.1640625" style="227" customWidth="1"/>
    <col min="10" max="10" width="48.1640625" style="227" hidden="1" customWidth="1"/>
    <col min="11" max="11" width="49.6640625" style="227" hidden="1" customWidth="1"/>
    <col min="12" max="13" width="49.6640625" style="227" customWidth="1"/>
    <col min="14" max="16384" width="8.83203125" style="227"/>
  </cols>
  <sheetData>
    <row r="1" spans="1:16" ht="168.5" customHeight="1">
      <c r="A1" s="451"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1"/>
      <c r="C1" s="451"/>
      <c r="D1" s="451"/>
      <c r="E1" s="451"/>
      <c r="F1" s="451"/>
      <c r="G1" s="451"/>
    </row>
    <row r="2" spans="1:16">
      <c r="A2" s="452"/>
      <c r="B2" s="452"/>
      <c r="C2" s="452"/>
      <c r="D2" s="452"/>
      <c r="E2" s="452"/>
      <c r="F2" s="452"/>
      <c r="G2" s="452"/>
      <c r="H2" s="452"/>
      <c r="I2" s="452"/>
    </row>
    <row r="3" spans="1:16">
      <c r="A3" s="452"/>
      <c r="B3" s="452"/>
      <c r="C3" s="452"/>
      <c r="D3" s="452"/>
      <c r="E3" s="452"/>
      <c r="F3" s="452"/>
      <c r="G3" s="452"/>
      <c r="H3" s="452"/>
      <c r="I3" s="452"/>
    </row>
    <row r="4" spans="1:16" s="230" customFormat="1" ht="56">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14206</v>
      </c>
      <c r="C31" s="284" t="s">
        <v>14206</v>
      </c>
      <c r="D31" s="284" t="s">
        <v>1129</v>
      </c>
      <c r="E31" s="284" t="s">
        <v>14232</v>
      </c>
      <c r="F31" s="250" t="s">
        <v>13577</v>
      </c>
      <c r="G31" s="250"/>
      <c r="H31" s="284" t="s">
        <v>14248</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14207</v>
      </c>
      <c r="C39" s="284" t="s">
        <v>14207</v>
      </c>
      <c r="D39" s="284" t="s">
        <v>13323</v>
      </c>
      <c r="E39" s="284" t="s">
        <v>14233</v>
      </c>
      <c r="F39" s="250" t="s">
        <v>13577</v>
      </c>
      <c r="G39" s="250"/>
      <c r="H39" s="284" t="s">
        <v>14249</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14208</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14209</v>
      </c>
      <c r="C69" s="284" t="s">
        <v>14209</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14210</v>
      </c>
      <c r="C70" s="284" t="s">
        <v>14210</v>
      </c>
      <c r="D70" s="284" t="s">
        <v>1131</v>
      </c>
      <c r="E70" s="284" t="s">
        <v>14234</v>
      </c>
      <c r="F70" s="250" t="s">
        <v>13577</v>
      </c>
      <c r="G70" s="250"/>
      <c r="H70" s="284" t="s">
        <v>14251</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14211</v>
      </c>
      <c r="C71" s="284" t="s">
        <v>14211</v>
      </c>
      <c r="D71" s="284" t="s">
        <v>1131</v>
      </c>
      <c r="E71" s="284" t="s">
        <v>14235</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14212</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14213</v>
      </c>
      <c r="C81" s="284" t="s">
        <v>14213</v>
      </c>
      <c r="D81" s="284" t="s">
        <v>13350</v>
      </c>
      <c r="E81" s="284" t="s">
        <v>14236</v>
      </c>
      <c r="F81" s="250" t="s">
        <v>13577</v>
      </c>
      <c r="G81" s="250"/>
      <c r="H81" s="284" t="s">
        <v>14412</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14214</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14215</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14216</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14217</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14218</v>
      </c>
      <c r="C110" s="284" t="s">
        <v>14218</v>
      </c>
      <c r="D110" s="284" t="s">
        <v>1129</v>
      </c>
      <c r="E110" s="284" t="s">
        <v>14237</v>
      </c>
      <c r="F110" s="250" t="s">
        <v>13577</v>
      </c>
      <c r="G110" s="250"/>
      <c r="H110" s="284" t="s">
        <v>14252</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14219</v>
      </c>
      <c r="C133" s="284" t="s">
        <v>14219</v>
      </c>
      <c r="D133" s="284" t="s">
        <v>1129</v>
      </c>
      <c r="E133" s="284" t="s">
        <v>14238</v>
      </c>
      <c r="F133" s="250" t="s">
        <v>13577</v>
      </c>
      <c r="G133" s="250"/>
      <c r="H133" s="284" t="s">
        <v>14253</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14214</v>
      </c>
      <c r="C144" s="284" t="s">
        <v>14214</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14220</v>
      </c>
      <c r="C225" s="284" t="s">
        <v>14220</v>
      </c>
      <c r="D225" s="284" t="s">
        <v>1129</v>
      </c>
      <c r="E225" s="284" t="s">
        <v>14239</v>
      </c>
      <c r="F225" s="250" t="s">
        <v>13577</v>
      </c>
      <c r="G225" s="250"/>
      <c r="H225" s="284" t="s">
        <v>14248</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14221</v>
      </c>
      <c r="C333" s="284" t="s">
        <v>14222</v>
      </c>
      <c r="D333" t="s">
        <v>14433</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14222</v>
      </c>
      <c r="D334" t="s">
        <v>14433</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14222</v>
      </c>
      <c r="C335" s="284" t="s">
        <v>14222</v>
      </c>
      <c r="D335" t="s">
        <v>14433</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14223</v>
      </c>
      <c r="C386" s="284" t="s">
        <v>14223</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14223</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14224</v>
      </c>
      <c r="C411" s="284" t="s">
        <v>14224</v>
      </c>
      <c r="D411" s="284" t="s">
        <v>13442</v>
      </c>
      <c r="E411" s="284" t="s">
        <v>14240</v>
      </c>
      <c r="F411" s="250" t="s">
        <v>13577</v>
      </c>
      <c r="G411" s="250"/>
      <c r="H411" s="284" t="s">
        <v>14254</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14413</v>
      </c>
      <c r="F440" s="250" t="s">
        <v>13577</v>
      </c>
      <c r="G440" s="250"/>
      <c r="H440" s="284" t="s">
        <v>14250</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14225</v>
      </c>
      <c r="C442" s="284" t="s">
        <v>14225</v>
      </c>
      <c r="D442" s="284" t="s">
        <v>1128</v>
      </c>
      <c r="E442" s="284" t="s">
        <v>14241</v>
      </c>
      <c r="F442" s="250" t="s">
        <v>13577</v>
      </c>
      <c r="G442" s="250"/>
      <c r="H442" s="284" t="s">
        <v>14250</v>
      </c>
      <c r="I442" s="284" t="s">
        <v>14250</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14226</v>
      </c>
      <c r="C489" s="284" t="s">
        <v>14226</v>
      </c>
      <c r="D489" s="284" t="s">
        <v>1119</v>
      </c>
      <c r="E489" s="284" t="s">
        <v>14242</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14227</v>
      </c>
      <c r="C493" s="284" t="s">
        <v>14227</v>
      </c>
      <c r="D493" s="284" t="s">
        <v>915</v>
      </c>
      <c r="E493" s="284" t="s">
        <v>14243</v>
      </c>
      <c r="F493" s="250" t="s">
        <v>13577</v>
      </c>
      <c r="G493" s="250"/>
      <c r="H493" s="284" t="s">
        <v>14255</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14244</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14228</v>
      </c>
      <c r="C504" s="284" t="s">
        <v>14228</v>
      </c>
      <c r="D504" s="284" t="s">
        <v>1119</v>
      </c>
      <c r="E504" s="284" t="s">
        <v>14245</v>
      </c>
      <c r="F504" s="250" t="s">
        <v>13577</v>
      </c>
      <c r="G504" s="250"/>
      <c r="H504" s="284" t="s">
        <v>14256</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14229</v>
      </c>
      <c r="C511" s="284" t="s">
        <v>14229</v>
      </c>
      <c r="D511" s="284" t="s">
        <v>1123</v>
      </c>
      <c r="E511" s="284" t="s">
        <v>14246</v>
      </c>
      <c r="F511" s="250" t="s">
        <v>13577</v>
      </c>
      <c r="G511" s="250"/>
      <c r="H511" s="284" t="s">
        <v>14250</v>
      </c>
      <c r="I511" s="284" t="s">
        <v>14250</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14230</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14230</v>
      </c>
      <c r="C533" s="284" t="s">
        <v>14230</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14231</v>
      </c>
      <c r="C545" s="284" t="s">
        <v>14231</v>
      </c>
      <c r="D545" s="284" t="s">
        <v>906</v>
      </c>
      <c r="E545" s="284" t="s">
        <v>14247</v>
      </c>
      <c r="F545" s="250" t="s">
        <v>13577</v>
      </c>
      <c r="G545" s="250"/>
      <c r="H545" s="284" t="s">
        <v>14257</v>
      </c>
      <c r="I545" s="284" t="s">
        <v>14258</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4"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K9lK/V2+iXRJx+mJPcSt6+JN45TmFb6YNHvCSzFJLHypml7Q9jzDcYPfI3oh/Q30UcOP04IcNWdl5gI8ua9wtQ==" saltValue="/X1OrqKgRln6DaPkrpYdR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baseColWidth="10" defaultColWidth="8.83203125" defaultRowHeight="14"/>
  <cols>
    <col min="1" max="1" width="14.6640625" style="293" customWidth="1"/>
    <col min="2" max="2" width="14" style="293" customWidth="1"/>
    <col min="3" max="3" width="6.1640625" style="293" customWidth="1"/>
    <col min="4" max="4" width="56.1640625" style="293" customWidth="1"/>
    <col min="5" max="5" width="53.6640625" style="288" customWidth="1"/>
    <col min="6" max="6" width="54.1640625" style="293" customWidth="1"/>
    <col min="7" max="7" width="68.1640625" style="293" customWidth="1"/>
    <col min="8" max="8" width="49.1640625" style="293" customWidth="1"/>
    <col min="9" max="9" width="51.6640625" style="293" customWidth="1"/>
    <col min="10" max="10" width="50.1640625" style="293" customWidth="1"/>
    <col min="11" max="11" width="51.83203125" style="255" customWidth="1"/>
    <col min="12" max="12" width="66.83203125" style="326" customWidth="1"/>
    <col min="13" max="13" width="46.1640625" style="187" customWidth="1"/>
    <col min="14" max="15" width="8.83203125" style="187" customWidth="1"/>
    <col min="16" max="16384" width="8.83203125" style="187"/>
  </cols>
  <sheetData>
    <row r="1" spans="1:13" ht="15">
      <c r="B1" s="293" t="s">
        <v>1459</v>
      </c>
      <c r="C1" s="293" t="s">
        <v>646</v>
      </c>
      <c r="D1" s="293" t="s">
        <v>884</v>
      </c>
      <c r="E1" s="257" t="s">
        <v>13632</v>
      </c>
      <c r="F1" s="293" t="s">
        <v>14580</v>
      </c>
      <c r="G1" s="293" t="s">
        <v>543</v>
      </c>
      <c r="H1" s="293" t="s">
        <v>544</v>
      </c>
      <c r="I1" s="293" t="s">
        <v>545</v>
      </c>
      <c r="J1" s="293" t="s">
        <v>546</v>
      </c>
      <c r="K1" s="296" t="s">
        <v>547</v>
      </c>
      <c r="L1" s="300" t="s">
        <v>548</v>
      </c>
      <c r="M1" s="187" t="s">
        <v>15080</v>
      </c>
    </row>
    <row r="2" spans="1:13" ht="90">
      <c r="A2" s="293" t="str">
        <f>B2&amp;C2</f>
        <v>InstructionsA1</v>
      </c>
      <c r="B2" s="293" t="s">
        <v>542</v>
      </c>
      <c r="C2" s="293" t="s">
        <v>647</v>
      </c>
      <c r="D2" s="293" t="s">
        <v>13490</v>
      </c>
      <c r="E2" s="293" t="s">
        <v>14483</v>
      </c>
      <c r="F2" s="345" t="s">
        <v>14581</v>
      </c>
      <c r="G2" s="293" t="s">
        <v>14778</v>
      </c>
      <c r="H2" s="293" t="s">
        <v>14853</v>
      </c>
      <c r="I2" s="293" t="s">
        <v>14910</v>
      </c>
      <c r="J2" s="293" t="s">
        <v>13804</v>
      </c>
      <c r="K2" s="287" t="s">
        <v>13620</v>
      </c>
      <c r="L2" s="300" t="s">
        <v>15027</v>
      </c>
      <c r="M2" s="293" t="s">
        <v>15081</v>
      </c>
    </row>
    <row r="3" spans="1:13" ht="30">
      <c r="A3" s="293" t="str">
        <f t="shared" ref="A3" si="0">B3&amp;C3</f>
        <v>InstructionsA2</v>
      </c>
      <c r="B3" s="293" t="s">
        <v>542</v>
      </c>
      <c r="C3" s="293" t="s">
        <v>648</v>
      </c>
      <c r="D3" s="293" t="s">
        <v>877</v>
      </c>
      <c r="E3" s="257" t="s">
        <v>13633</v>
      </c>
      <c r="F3" s="345" t="s">
        <v>14582</v>
      </c>
      <c r="G3" s="293" t="s">
        <v>1064</v>
      </c>
      <c r="H3" s="293" t="s">
        <v>877</v>
      </c>
      <c r="I3" s="293" t="s">
        <v>1065</v>
      </c>
      <c r="J3" s="293" t="s">
        <v>1066</v>
      </c>
      <c r="K3" s="287" t="s">
        <v>408</v>
      </c>
      <c r="L3" s="300" t="s">
        <v>1197</v>
      </c>
      <c r="M3" s="293" t="s">
        <v>15082</v>
      </c>
    </row>
    <row r="4" spans="1:13" ht="409.6">
      <c r="A4" s="293" t="str">
        <f t="shared" ref="A4:A27" si="1">B4&amp;C4</f>
        <v>InstructionsA3</v>
      </c>
      <c r="B4" s="293" t="s">
        <v>542</v>
      </c>
      <c r="C4" s="293" t="s">
        <v>649</v>
      </c>
      <c r="D4" s="293" t="s">
        <v>13618</v>
      </c>
      <c r="E4" s="328" t="s">
        <v>14484</v>
      </c>
      <c r="F4" s="345" t="s">
        <v>14583</v>
      </c>
      <c r="G4" s="293" t="s">
        <v>14779</v>
      </c>
      <c r="H4" s="293" t="s">
        <v>14854</v>
      </c>
      <c r="I4" s="293" t="s">
        <v>14911</v>
      </c>
      <c r="J4" s="293" t="s">
        <v>13805</v>
      </c>
      <c r="K4" s="287" t="s">
        <v>14968</v>
      </c>
      <c r="L4" s="300" t="s">
        <v>15028</v>
      </c>
      <c r="M4" s="293" t="s">
        <v>15083</v>
      </c>
    </row>
    <row r="5" spans="1:13" ht="365.25" customHeight="1">
      <c r="A5" s="293" t="str">
        <f t="shared" si="1"/>
        <v>InstructionsA4</v>
      </c>
      <c r="B5" s="293" t="s">
        <v>542</v>
      </c>
      <c r="C5" s="293" t="s">
        <v>650</v>
      </c>
      <c r="D5" s="293" t="s">
        <v>15275</v>
      </c>
      <c r="E5" s="293" t="s">
        <v>14485</v>
      </c>
      <c r="F5" s="345" t="s">
        <v>15479</v>
      </c>
      <c r="G5" s="293" t="s">
        <v>14780</v>
      </c>
      <c r="H5" s="293" t="s">
        <v>14855</v>
      </c>
      <c r="I5" s="293" t="s">
        <v>14912</v>
      </c>
      <c r="J5" s="293" t="s">
        <v>15274</v>
      </c>
      <c r="K5" s="293" t="s">
        <v>14969</v>
      </c>
      <c r="L5" s="293" t="s">
        <v>15029</v>
      </c>
      <c r="M5" s="293" t="s">
        <v>15084</v>
      </c>
    </row>
    <row r="6" spans="1:13" ht="45">
      <c r="A6" s="293" t="str">
        <f t="shared" si="1"/>
        <v>InstructionsA6</v>
      </c>
      <c r="B6" s="293" t="s">
        <v>542</v>
      </c>
      <c r="C6" s="293" t="s">
        <v>651</v>
      </c>
      <c r="D6" s="293" t="s">
        <v>420</v>
      </c>
      <c r="E6" s="257" t="s">
        <v>14486</v>
      </c>
      <c r="F6" s="345" t="s">
        <v>14584</v>
      </c>
      <c r="G6" s="293" t="s">
        <v>14781</v>
      </c>
      <c r="H6" s="293" t="s">
        <v>321</v>
      </c>
      <c r="I6" s="293" t="s">
        <v>284</v>
      </c>
      <c r="J6" s="293" t="s">
        <v>1352</v>
      </c>
      <c r="K6" s="287" t="s">
        <v>14970</v>
      </c>
      <c r="L6" s="300" t="s">
        <v>15030</v>
      </c>
      <c r="M6" s="293" t="s">
        <v>15085</v>
      </c>
    </row>
    <row r="7" spans="1:13" ht="30">
      <c r="A7" s="293" t="str">
        <f t="shared" si="1"/>
        <v>InstructionsA7</v>
      </c>
      <c r="B7" s="293" t="s">
        <v>542</v>
      </c>
      <c r="C7" s="293" t="s">
        <v>652</v>
      </c>
      <c r="D7" s="293" t="s">
        <v>2494</v>
      </c>
      <c r="E7" s="257" t="s">
        <v>13634</v>
      </c>
      <c r="F7" s="345" t="s">
        <v>14585</v>
      </c>
      <c r="G7" s="293" t="s">
        <v>1067</v>
      </c>
      <c r="H7" s="293" t="s">
        <v>549</v>
      </c>
      <c r="I7" s="293" t="s">
        <v>285</v>
      </c>
      <c r="J7" s="293" t="s">
        <v>1271</v>
      </c>
      <c r="K7" s="287" t="s">
        <v>409</v>
      </c>
      <c r="L7" s="300" t="s">
        <v>1198</v>
      </c>
      <c r="M7" s="293" t="s">
        <v>15086</v>
      </c>
    </row>
    <row r="8" spans="1:13" ht="86.25" customHeight="1">
      <c r="A8" s="293" t="str">
        <f t="shared" si="1"/>
        <v>InstructionsA8</v>
      </c>
      <c r="B8" s="293" t="s">
        <v>542</v>
      </c>
      <c r="C8" s="293" t="s">
        <v>653</v>
      </c>
      <c r="D8" s="293" t="s">
        <v>2573</v>
      </c>
      <c r="E8" s="328" t="s">
        <v>14487</v>
      </c>
      <c r="F8" s="345" t="s">
        <v>14586</v>
      </c>
      <c r="G8" s="293" t="s">
        <v>2603</v>
      </c>
      <c r="H8" s="293" t="s">
        <v>2608</v>
      </c>
      <c r="I8" s="293" t="s">
        <v>2609</v>
      </c>
      <c r="J8" s="293" t="s">
        <v>2614</v>
      </c>
      <c r="K8" s="287" t="s">
        <v>2615</v>
      </c>
      <c r="L8" s="300" t="s">
        <v>2620</v>
      </c>
      <c r="M8" s="293" t="s">
        <v>2621</v>
      </c>
    </row>
    <row r="9" spans="1:13" ht="409.6">
      <c r="A9" s="293" t="str">
        <f t="shared" si="1"/>
        <v>InstructionsA9</v>
      </c>
      <c r="B9" s="293" t="s">
        <v>542</v>
      </c>
      <c r="C9" s="293" t="s">
        <v>1200</v>
      </c>
      <c r="D9" s="293" t="s">
        <v>13841</v>
      </c>
      <c r="E9" s="327" t="s">
        <v>14488</v>
      </c>
      <c r="F9" s="346" t="s">
        <v>14587</v>
      </c>
      <c r="G9" s="295" t="s">
        <v>14782</v>
      </c>
      <c r="H9" s="295" t="s">
        <v>14856</v>
      </c>
      <c r="I9" s="295" t="s">
        <v>14913</v>
      </c>
      <c r="J9" s="295" t="s">
        <v>1463</v>
      </c>
      <c r="K9" s="289" t="s">
        <v>14971</v>
      </c>
      <c r="L9" s="301" t="s">
        <v>15031</v>
      </c>
      <c r="M9" s="293" t="s">
        <v>15087</v>
      </c>
    </row>
    <row r="10" spans="1:13" ht="60">
      <c r="A10" s="293" t="str">
        <f t="shared" si="1"/>
        <v>InstructionsA10</v>
      </c>
      <c r="B10" s="293" t="s">
        <v>542</v>
      </c>
      <c r="C10" s="293" t="s">
        <v>1201</v>
      </c>
      <c r="D10" s="293" t="s">
        <v>428</v>
      </c>
      <c r="E10" s="257" t="s">
        <v>13635</v>
      </c>
      <c r="F10" s="345" t="s">
        <v>14588</v>
      </c>
      <c r="G10" s="293" t="s">
        <v>847</v>
      </c>
      <c r="H10" s="293" t="s">
        <v>322</v>
      </c>
      <c r="I10" s="293" t="s">
        <v>286</v>
      </c>
      <c r="J10" s="293" t="s">
        <v>1353</v>
      </c>
      <c r="K10" s="252" t="s">
        <v>410</v>
      </c>
      <c r="L10" s="300" t="s">
        <v>1273</v>
      </c>
      <c r="M10" s="293" t="s">
        <v>15088</v>
      </c>
    </row>
    <row r="11" spans="1:13" ht="45">
      <c r="A11" s="293" t="str">
        <f t="shared" si="1"/>
        <v>InstructionsA11</v>
      </c>
      <c r="B11" s="293" t="s">
        <v>542</v>
      </c>
      <c r="C11" s="293" t="s">
        <v>1202</v>
      </c>
      <c r="D11" s="293" t="s">
        <v>429</v>
      </c>
      <c r="E11" s="257" t="s">
        <v>13636</v>
      </c>
      <c r="F11" s="345" t="s">
        <v>14589</v>
      </c>
      <c r="G11" s="293" t="s">
        <v>355</v>
      </c>
      <c r="H11" s="293" t="s">
        <v>435</v>
      </c>
      <c r="I11" s="293" t="s">
        <v>287</v>
      </c>
      <c r="J11" s="293" t="s">
        <v>1354</v>
      </c>
      <c r="K11" s="252" t="s">
        <v>411</v>
      </c>
      <c r="L11" s="300" t="s">
        <v>7</v>
      </c>
      <c r="M11" s="293" t="s">
        <v>15089</v>
      </c>
    </row>
    <row r="12" spans="1:13" ht="45">
      <c r="A12" s="293" t="str">
        <f t="shared" si="1"/>
        <v>InstructionsA12</v>
      </c>
      <c r="B12" s="293" t="s">
        <v>542</v>
      </c>
      <c r="C12" s="293" t="s">
        <v>1203</v>
      </c>
      <c r="D12" s="293" t="s">
        <v>430</v>
      </c>
      <c r="E12" s="257" t="s">
        <v>13637</v>
      </c>
      <c r="F12" s="345" t="s">
        <v>14590</v>
      </c>
      <c r="G12" s="293" t="s">
        <v>356</v>
      </c>
      <c r="H12" s="293" t="s">
        <v>436</v>
      </c>
      <c r="I12" s="293" t="s">
        <v>288</v>
      </c>
      <c r="J12" s="293" t="s">
        <v>1355</v>
      </c>
      <c r="K12" s="252" t="s">
        <v>126</v>
      </c>
      <c r="L12" s="300" t="s">
        <v>8</v>
      </c>
      <c r="M12" s="293" t="s">
        <v>15090</v>
      </c>
    </row>
    <row r="13" spans="1:13" ht="48">
      <c r="A13" s="293" t="str">
        <f t="shared" si="1"/>
        <v>InstructionsA13</v>
      </c>
      <c r="B13" s="293" t="s">
        <v>542</v>
      </c>
      <c r="C13" s="293" t="s">
        <v>1204</v>
      </c>
      <c r="D13" s="293" t="s">
        <v>421</v>
      </c>
      <c r="E13" s="257" t="s">
        <v>13638</v>
      </c>
      <c r="F13" s="345" t="s">
        <v>14591</v>
      </c>
      <c r="G13" s="293" t="s">
        <v>357</v>
      </c>
      <c r="H13" s="293" t="s">
        <v>437</v>
      </c>
      <c r="I13" s="293" t="s">
        <v>289</v>
      </c>
      <c r="J13" s="293" t="s">
        <v>1356</v>
      </c>
      <c r="K13" s="252" t="s">
        <v>125</v>
      </c>
      <c r="L13" s="300" t="s">
        <v>9</v>
      </c>
      <c r="M13" s="293" t="s">
        <v>15091</v>
      </c>
    </row>
    <row r="14" spans="1:13" ht="90">
      <c r="A14" s="293" t="str">
        <f t="shared" si="1"/>
        <v>InstructionsA14</v>
      </c>
      <c r="B14" s="293" t="s">
        <v>542</v>
      </c>
      <c r="C14" s="293" t="s">
        <v>1205</v>
      </c>
      <c r="D14" s="293" t="s">
        <v>422</v>
      </c>
      <c r="E14" s="257" t="s">
        <v>13639</v>
      </c>
      <c r="F14" s="345" t="s">
        <v>14592</v>
      </c>
      <c r="G14" s="293" t="s">
        <v>358</v>
      </c>
      <c r="H14" s="293" t="s">
        <v>438</v>
      </c>
      <c r="I14" s="293" t="s">
        <v>290</v>
      </c>
      <c r="J14" s="293" t="s">
        <v>1385</v>
      </c>
      <c r="K14" s="252" t="s">
        <v>124</v>
      </c>
      <c r="L14" s="300" t="s">
        <v>10</v>
      </c>
      <c r="M14" s="293" t="s">
        <v>15092</v>
      </c>
    </row>
    <row r="15" spans="1:13" ht="32">
      <c r="A15" s="293" t="str">
        <f t="shared" si="1"/>
        <v>InstructionsA15</v>
      </c>
      <c r="B15" s="293" t="s">
        <v>542</v>
      </c>
      <c r="C15" s="293" t="s">
        <v>424</v>
      </c>
      <c r="D15" s="293" t="s">
        <v>423</v>
      </c>
      <c r="E15" s="257" t="s">
        <v>13640</v>
      </c>
      <c r="F15" s="345" t="s">
        <v>14593</v>
      </c>
      <c r="G15" s="293" t="s">
        <v>359</v>
      </c>
      <c r="H15" s="293" t="s">
        <v>439</v>
      </c>
      <c r="I15" s="293" t="s">
        <v>291</v>
      </c>
      <c r="J15" s="293" t="s">
        <v>1357</v>
      </c>
      <c r="K15" s="252" t="s">
        <v>123</v>
      </c>
      <c r="L15" s="300" t="s">
        <v>11</v>
      </c>
      <c r="M15" s="293" t="s">
        <v>15093</v>
      </c>
    </row>
    <row r="16" spans="1:13" ht="105">
      <c r="A16" s="293" t="str">
        <f t="shared" si="1"/>
        <v>InstructionsA16</v>
      </c>
      <c r="B16" s="293" t="s">
        <v>542</v>
      </c>
      <c r="C16" s="293" t="s">
        <v>1206</v>
      </c>
      <c r="D16" s="293" t="s">
        <v>13485</v>
      </c>
      <c r="E16" s="257" t="s">
        <v>14357</v>
      </c>
      <c r="F16" s="345" t="s">
        <v>14594</v>
      </c>
      <c r="G16" s="293" t="s">
        <v>360</v>
      </c>
      <c r="H16" s="293" t="s">
        <v>440</v>
      </c>
      <c r="I16" s="293" t="s">
        <v>292</v>
      </c>
      <c r="J16" s="293" t="s">
        <v>1358</v>
      </c>
      <c r="K16" s="287" t="s">
        <v>412</v>
      </c>
      <c r="L16" s="300" t="s">
        <v>12</v>
      </c>
      <c r="M16" s="293" t="s">
        <v>15094</v>
      </c>
    </row>
    <row r="17" spans="1:13" ht="30">
      <c r="A17" s="293" t="str">
        <f t="shared" si="1"/>
        <v>InstructionsA17</v>
      </c>
      <c r="B17" s="293" t="s">
        <v>542</v>
      </c>
      <c r="C17" s="293" t="s">
        <v>1207</v>
      </c>
      <c r="D17" s="293" t="s">
        <v>425</v>
      </c>
      <c r="E17" s="257" t="s">
        <v>13641</v>
      </c>
      <c r="F17" s="345" t="s">
        <v>14595</v>
      </c>
      <c r="G17" s="293" t="s">
        <v>361</v>
      </c>
      <c r="H17" s="293" t="s">
        <v>441</v>
      </c>
      <c r="I17" s="293" t="s">
        <v>293</v>
      </c>
      <c r="J17" s="293" t="s">
        <v>1359</v>
      </c>
      <c r="K17" s="287" t="s">
        <v>413</v>
      </c>
      <c r="L17" s="300" t="s">
        <v>13</v>
      </c>
      <c r="M17" s="293" t="s">
        <v>15095</v>
      </c>
    </row>
    <row r="18" spans="1:13" ht="105">
      <c r="A18" s="293" t="str">
        <f t="shared" si="1"/>
        <v>InstructionsA18</v>
      </c>
      <c r="B18" s="293" t="s">
        <v>542</v>
      </c>
      <c r="C18" s="293" t="s">
        <v>1208</v>
      </c>
      <c r="D18" s="293" t="s">
        <v>2296</v>
      </c>
      <c r="E18" s="257" t="s">
        <v>13642</v>
      </c>
      <c r="F18" s="345" t="s">
        <v>14596</v>
      </c>
      <c r="G18" s="293" t="s">
        <v>2297</v>
      </c>
      <c r="H18" s="293" t="s">
        <v>2298</v>
      </c>
      <c r="I18" s="293" t="s">
        <v>2299</v>
      </c>
      <c r="J18" s="293" t="s">
        <v>2300</v>
      </c>
      <c r="K18" s="287" t="s">
        <v>2301</v>
      </c>
      <c r="L18" s="300" t="s">
        <v>2302</v>
      </c>
      <c r="M18" s="293" t="s">
        <v>15096</v>
      </c>
    </row>
    <row r="19" spans="1:13" ht="75.75" customHeight="1">
      <c r="A19" s="293" t="str">
        <f t="shared" si="1"/>
        <v>InstructionsA19</v>
      </c>
      <c r="B19" s="293" t="s">
        <v>542</v>
      </c>
      <c r="C19" s="293" t="s">
        <v>1209</v>
      </c>
      <c r="D19" s="293" t="s">
        <v>15277</v>
      </c>
      <c r="E19" s="293" t="s">
        <v>14489</v>
      </c>
      <c r="F19" s="345" t="s">
        <v>14597</v>
      </c>
      <c r="G19" s="293" t="s">
        <v>14780</v>
      </c>
      <c r="H19" s="293" t="s">
        <v>14857</v>
      </c>
      <c r="I19" s="293" t="s">
        <v>14912</v>
      </c>
      <c r="J19" s="293" t="s">
        <v>15276</v>
      </c>
      <c r="K19" s="293" t="s">
        <v>14972</v>
      </c>
      <c r="L19" s="293" t="s">
        <v>15032</v>
      </c>
      <c r="M19" s="293" t="s">
        <v>15097</v>
      </c>
    </row>
    <row r="20" spans="1:13" ht="45">
      <c r="A20" s="293" t="str">
        <f t="shared" si="1"/>
        <v>InstructionsA20</v>
      </c>
      <c r="B20" s="293" t="s">
        <v>542</v>
      </c>
      <c r="C20" s="293" t="s">
        <v>1210</v>
      </c>
      <c r="D20" s="293" t="s">
        <v>431</v>
      </c>
      <c r="E20" s="257" t="s">
        <v>13643</v>
      </c>
      <c r="F20" s="345" t="s">
        <v>14598</v>
      </c>
      <c r="G20" s="293" t="s">
        <v>362</v>
      </c>
      <c r="H20" s="293" t="s">
        <v>442</v>
      </c>
      <c r="I20" s="293" t="s">
        <v>294</v>
      </c>
      <c r="J20" s="293" t="s">
        <v>1360</v>
      </c>
      <c r="K20" s="287" t="s">
        <v>414</v>
      </c>
      <c r="L20" s="300" t="s">
        <v>14</v>
      </c>
      <c r="M20" s="293" t="s">
        <v>15098</v>
      </c>
    </row>
    <row r="21" spans="1:13" ht="60">
      <c r="A21" s="293" t="str">
        <f t="shared" si="1"/>
        <v>InstructionsA21</v>
      </c>
      <c r="B21" s="293" t="s">
        <v>542</v>
      </c>
      <c r="C21" s="293" t="s">
        <v>1211</v>
      </c>
      <c r="D21" s="293" t="s">
        <v>432</v>
      </c>
      <c r="E21" s="257" t="s">
        <v>13644</v>
      </c>
      <c r="F21" s="345" t="s">
        <v>14599</v>
      </c>
      <c r="G21" s="293" t="s">
        <v>363</v>
      </c>
      <c r="H21" s="293" t="s">
        <v>443</v>
      </c>
      <c r="I21" s="293" t="s">
        <v>295</v>
      </c>
      <c r="J21" s="293" t="s">
        <v>1361</v>
      </c>
      <c r="K21" s="287" t="s">
        <v>415</v>
      </c>
      <c r="L21" s="300" t="s">
        <v>15</v>
      </c>
      <c r="M21" s="293" t="s">
        <v>15099</v>
      </c>
    </row>
    <row r="22" spans="1:13" ht="54.75" customHeight="1">
      <c r="A22" s="293" t="str">
        <f t="shared" si="1"/>
        <v>InstructionsA23</v>
      </c>
      <c r="B22" s="293" t="s">
        <v>542</v>
      </c>
      <c r="C22" s="293" t="s">
        <v>1212</v>
      </c>
      <c r="D22" s="293" t="s">
        <v>15279</v>
      </c>
      <c r="E22" s="293" t="s">
        <v>14490</v>
      </c>
      <c r="F22" s="345" t="s">
        <v>15480</v>
      </c>
      <c r="G22" s="293" t="s">
        <v>14783</v>
      </c>
      <c r="H22" s="293" t="s">
        <v>14857</v>
      </c>
      <c r="I22" s="293" t="s">
        <v>14914</v>
      </c>
      <c r="J22" s="293" t="s">
        <v>15278</v>
      </c>
      <c r="K22" s="293" t="s">
        <v>14973</v>
      </c>
      <c r="L22" s="293" t="s">
        <v>15033</v>
      </c>
      <c r="M22" s="293" t="s">
        <v>15100</v>
      </c>
    </row>
    <row r="23" spans="1:13" ht="168">
      <c r="A23" s="293" t="str">
        <f t="shared" si="1"/>
        <v>InstructionsA24</v>
      </c>
      <c r="B23" s="293" t="s">
        <v>542</v>
      </c>
      <c r="C23" s="293" t="s">
        <v>1213</v>
      </c>
      <c r="D23" s="295" t="s">
        <v>15312</v>
      </c>
      <c r="E23" s="295" t="s">
        <v>14491</v>
      </c>
      <c r="F23" s="346" t="s">
        <v>14600</v>
      </c>
      <c r="G23" s="295" t="s">
        <v>14784</v>
      </c>
      <c r="H23" s="295" t="s">
        <v>14858</v>
      </c>
      <c r="I23" s="295" t="s">
        <v>14915</v>
      </c>
      <c r="J23" s="295" t="s">
        <v>15311</v>
      </c>
      <c r="K23" s="295" t="s">
        <v>14974</v>
      </c>
      <c r="L23" s="295" t="s">
        <v>15034</v>
      </c>
      <c r="M23" s="295" t="s">
        <v>15101</v>
      </c>
    </row>
    <row r="24" spans="1:13" ht="140">
      <c r="A24" s="293" t="str">
        <f t="shared" si="1"/>
        <v>InstructionsA25</v>
      </c>
      <c r="B24" s="293" t="s">
        <v>542</v>
      </c>
      <c r="C24" s="293" t="s">
        <v>1214</v>
      </c>
      <c r="D24" s="295" t="s">
        <v>15314</v>
      </c>
      <c r="E24" s="295" t="s">
        <v>14492</v>
      </c>
      <c r="F24" s="346" t="s">
        <v>15481</v>
      </c>
      <c r="G24" s="295" t="s">
        <v>14785</v>
      </c>
      <c r="H24" s="295" t="s">
        <v>14859</v>
      </c>
      <c r="I24" s="295" t="s">
        <v>14916</v>
      </c>
      <c r="J24" s="295" t="s">
        <v>15313</v>
      </c>
      <c r="K24" s="295" t="s">
        <v>14975</v>
      </c>
      <c r="L24" s="295" t="s">
        <v>15035</v>
      </c>
      <c r="M24" s="295" t="s">
        <v>15102</v>
      </c>
    </row>
    <row r="25" spans="1:13" ht="409.6">
      <c r="A25" s="293" t="str">
        <f t="shared" si="1"/>
        <v>InstructionsA26</v>
      </c>
      <c r="B25" s="293" t="s">
        <v>542</v>
      </c>
      <c r="C25" s="293" t="s">
        <v>1215</v>
      </c>
      <c r="D25" s="295" t="s">
        <v>12732</v>
      </c>
      <c r="E25" s="329" t="s">
        <v>14493</v>
      </c>
      <c r="F25" s="340" t="s">
        <v>14601</v>
      </c>
      <c r="G25" s="290" t="s">
        <v>14786</v>
      </c>
      <c r="H25" s="302" t="s">
        <v>14860</v>
      </c>
      <c r="I25" s="302" t="s">
        <v>14917</v>
      </c>
      <c r="J25" s="302" t="s">
        <v>15280</v>
      </c>
      <c r="K25" s="303" t="s">
        <v>14976</v>
      </c>
      <c r="L25" s="304" t="s">
        <v>15036</v>
      </c>
      <c r="M25" s="290" t="s">
        <v>15103</v>
      </c>
    </row>
    <row r="26" spans="1:13" ht="60">
      <c r="A26" s="293" t="str">
        <f t="shared" si="1"/>
        <v>InstructionsA27</v>
      </c>
      <c r="B26" s="293" t="s">
        <v>542</v>
      </c>
      <c r="C26" s="293" t="s">
        <v>426</v>
      </c>
      <c r="D26" s="293" t="s">
        <v>427</v>
      </c>
      <c r="E26" s="328" t="s">
        <v>13645</v>
      </c>
      <c r="F26" s="345" t="s">
        <v>14602</v>
      </c>
      <c r="G26" s="293" t="s">
        <v>13631</v>
      </c>
      <c r="H26" s="293" t="s">
        <v>444</v>
      </c>
      <c r="I26" s="293" t="s">
        <v>296</v>
      </c>
      <c r="J26" s="293" t="s">
        <v>1362</v>
      </c>
      <c r="K26" s="287" t="s">
        <v>416</v>
      </c>
      <c r="L26" s="300" t="s">
        <v>16</v>
      </c>
      <c r="M26" s="293" t="s">
        <v>15104</v>
      </c>
    </row>
    <row r="27" spans="1:13" ht="409.6">
      <c r="A27" s="293" t="str">
        <f t="shared" si="1"/>
        <v>InstructionsA28</v>
      </c>
      <c r="B27" s="293" t="s">
        <v>542</v>
      </c>
      <c r="C27" s="293" t="s">
        <v>1016</v>
      </c>
      <c r="D27" s="295" t="s">
        <v>12745</v>
      </c>
      <c r="E27" s="329" t="s">
        <v>14494</v>
      </c>
      <c r="F27" s="340" t="s">
        <v>14603</v>
      </c>
      <c r="G27" s="302" t="s">
        <v>14787</v>
      </c>
      <c r="H27" s="302" t="s">
        <v>14861</v>
      </c>
      <c r="I27" s="302" t="s">
        <v>14918</v>
      </c>
      <c r="J27" s="302" t="s">
        <v>15281</v>
      </c>
      <c r="K27" s="303" t="s">
        <v>14977</v>
      </c>
      <c r="L27" s="304" t="s">
        <v>15037</v>
      </c>
      <c r="M27" s="290" t="s">
        <v>15105</v>
      </c>
    </row>
    <row r="28" spans="1:13" ht="348" customHeight="1">
      <c r="A28" s="293" t="str">
        <f t="shared" ref="A28" si="2">B28&amp;C28</f>
        <v>InstructionsA29</v>
      </c>
      <c r="B28" s="293" t="s">
        <v>542</v>
      </c>
      <c r="C28" s="293" t="s">
        <v>1216</v>
      </c>
      <c r="D28" s="295" t="s">
        <v>15316</v>
      </c>
      <c r="E28" s="295" t="s">
        <v>14495</v>
      </c>
      <c r="F28" s="346" t="s">
        <v>14604</v>
      </c>
      <c r="G28" s="295" t="s">
        <v>14785</v>
      </c>
      <c r="H28" s="295" t="s">
        <v>14862</v>
      </c>
      <c r="I28" s="295" t="s">
        <v>15437</v>
      </c>
      <c r="J28" s="295" t="s">
        <v>15315</v>
      </c>
      <c r="K28" s="295" t="s">
        <v>14978</v>
      </c>
      <c r="L28" s="295" t="s">
        <v>15038</v>
      </c>
      <c r="M28" s="295" t="s">
        <v>15106</v>
      </c>
    </row>
    <row r="29" spans="1:13" ht="234" customHeight="1">
      <c r="A29" s="293" t="str">
        <f t="shared" ref="A29:A47" si="3">B29&amp;C29</f>
        <v>InstructionsA30</v>
      </c>
      <c r="B29" s="293" t="s">
        <v>542</v>
      </c>
      <c r="C29" s="293" t="s">
        <v>1217</v>
      </c>
      <c r="D29" s="295" t="s">
        <v>14362</v>
      </c>
      <c r="E29" s="295" t="s">
        <v>14496</v>
      </c>
      <c r="F29" s="346" t="s">
        <v>14605</v>
      </c>
      <c r="G29" s="295" t="s">
        <v>14788</v>
      </c>
      <c r="H29" s="295" t="s">
        <v>14863</v>
      </c>
      <c r="I29" s="295" t="s">
        <v>15438</v>
      </c>
      <c r="J29" s="295" t="s">
        <v>15317</v>
      </c>
      <c r="K29" s="295" t="s">
        <v>14979</v>
      </c>
      <c r="L29" s="295" t="s">
        <v>15039</v>
      </c>
      <c r="M29" s="295" t="s">
        <v>15107</v>
      </c>
    </row>
    <row r="30" spans="1:13" ht="266">
      <c r="A30" s="293" t="str">
        <f t="shared" si="3"/>
        <v>InstructionsA31</v>
      </c>
      <c r="B30" s="293" t="s">
        <v>542</v>
      </c>
      <c r="C30" s="293" t="s">
        <v>1218</v>
      </c>
      <c r="D30" s="295" t="s">
        <v>14363</v>
      </c>
      <c r="E30" s="327" t="s">
        <v>14497</v>
      </c>
      <c r="F30" s="346" t="s">
        <v>14606</v>
      </c>
      <c r="G30" s="295" t="s">
        <v>14789</v>
      </c>
      <c r="H30" s="295" t="s">
        <v>14864</v>
      </c>
      <c r="I30" s="295" t="s">
        <v>14919</v>
      </c>
      <c r="J30" s="295" t="s">
        <v>14364</v>
      </c>
      <c r="K30" s="289" t="s">
        <v>14980</v>
      </c>
      <c r="L30" s="305" t="s">
        <v>15040</v>
      </c>
      <c r="M30" s="295" t="s">
        <v>15108</v>
      </c>
    </row>
    <row r="31" spans="1:13" ht="288">
      <c r="A31" s="293" t="str">
        <f t="shared" si="3"/>
        <v>InstructionsA32</v>
      </c>
      <c r="B31" s="293" t="s">
        <v>542</v>
      </c>
      <c r="C31" s="293" t="s">
        <v>1219</v>
      </c>
      <c r="D31" s="295" t="s">
        <v>14365</v>
      </c>
      <c r="E31" s="329" t="s">
        <v>14498</v>
      </c>
      <c r="F31" s="344" t="s">
        <v>14607</v>
      </c>
      <c r="G31" s="306" t="s">
        <v>14790</v>
      </c>
      <c r="H31" s="302" t="s">
        <v>14865</v>
      </c>
      <c r="I31" s="290" t="s">
        <v>14920</v>
      </c>
      <c r="J31" s="290" t="s">
        <v>14366</v>
      </c>
      <c r="K31" s="303" t="s">
        <v>14981</v>
      </c>
      <c r="L31" s="304" t="s">
        <v>15041</v>
      </c>
      <c r="M31" s="290" t="s">
        <v>15109</v>
      </c>
    </row>
    <row r="32" spans="1:13" ht="144">
      <c r="A32" s="293" t="str">
        <f t="shared" si="3"/>
        <v>InstructionsA33</v>
      </c>
      <c r="B32" s="293" t="s">
        <v>542</v>
      </c>
      <c r="C32" s="293" t="s">
        <v>1220</v>
      </c>
      <c r="D32" s="295" t="s">
        <v>14367</v>
      </c>
      <c r="E32" s="258" t="s">
        <v>14499</v>
      </c>
      <c r="F32" s="344" t="s">
        <v>14608</v>
      </c>
      <c r="G32" s="306" t="s">
        <v>14791</v>
      </c>
      <c r="H32" s="302" t="s">
        <v>14368</v>
      </c>
      <c r="I32" s="290" t="s">
        <v>14369</v>
      </c>
      <c r="J32" s="290" t="s">
        <v>14370</v>
      </c>
      <c r="K32" s="303" t="s">
        <v>14371</v>
      </c>
      <c r="L32" s="304" t="s">
        <v>15042</v>
      </c>
      <c r="M32" s="290" t="s">
        <v>14372</v>
      </c>
    </row>
    <row r="33" spans="1:13" ht="144">
      <c r="A33" s="293" t="str">
        <f t="shared" si="3"/>
        <v>InstructionsA34</v>
      </c>
      <c r="B33" s="293" t="s">
        <v>542</v>
      </c>
      <c r="C33" s="293" t="s">
        <v>1221</v>
      </c>
      <c r="D33" s="295" t="s">
        <v>14373</v>
      </c>
      <c r="E33" s="329" t="s">
        <v>14374</v>
      </c>
      <c r="F33" s="344" t="s">
        <v>14609</v>
      </c>
      <c r="G33" s="306" t="s">
        <v>14792</v>
      </c>
      <c r="H33" s="302" t="s">
        <v>14375</v>
      </c>
      <c r="I33" s="290" t="s">
        <v>14376</v>
      </c>
      <c r="J33" s="290" t="s">
        <v>14377</v>
      </c>
      <c r="K33" s="303" t="s">
        <v>14378</v>
      </c>
      <c r="L33" s="304" t="s">
        <v>14379</v>
      </c>
      <c r="M33" s="290" t="s">
        <v>14380</v>
      </c>
    </row>
    <row r="34" spans="1:13" ht="45">
      <c r="A34" s="293" t="str">
        <f t="shared" si="3"/>
        <v>InstructionsA35</v>
      </c>
      <c r="B34" s="293" t="s">
        <v>542</v>
      </c>
      <c r="C34" s="293" t="s">
        <v>14358</v>
      </c>
      <c r="D34" s="293" t="s">
        <v>1052</v>
      </c>
      <c r="E34" s="257" t="s">
        <v>13646</v>
      </c>
      <c r="F34" s="345" t="s">
        <v>14610</v>
      </c>
      <c r="G34" s="293" t="s">
        <v>966</v>
      </c>
      <c r="H34" s="293" t="s">
        <v>967</v>
      </c>
      <c r="I34" s="293" t="s">
        <v>297</v>
      </c>
      <c r="J34" s="293" t="s">
        <v>1068</v>
      </c>
      <c r="K34" s="253" t="s">
        <v>417</v>
      </c>
      <c r="L34" s="300" t="s">
        <v>1274</v>
      </c>
      <c r="M34" s="293" t="s">
        <v>15110</v>
      </c>
    </row>
    <row r="35" spans="1:13" ht="80">
      <c r="A35" s="293" t="str">
        <f t="shared" si="3"/>
        <v>InstructionsA37</v>
      </c>
      <c r="B35" s="293" t="s">
        <v>542</v>
      </c>
      <c r="C35" s="293" t="s">
        <v>1222</v>
      </c>
      <c r="D35" s="293" t="s">
        <v>14360</v>
      </c>
      <c r="E35" s="258" t="s">
        <v>14500</v>
      </c>
      <c r="F35" s="344" t="s">
        <v>14611</v>
      </c>
      <c r="G35" s="307" t="s">
        <v>14793</v>
      </c>
      <c r="H35" s="290" t="s">
        <v>14866</v>
      </c>
      <c r="I35" s="290" t="s">
        <v>14921</v>
      </c>
      <c r="J35" s="290" t="s">
        <v>14361</v>
      </c>
      <c r="K35" s="303" t="s">
        <v>14982</v>
      </c>
      <c r="L35" s="304" t="s">
        <v>15043</v>
      </c>
      <c r="M35" s="290" t="s">
        <v>15111</v>
      </c>
    </row>
    <row r="36" spans="1:13" ht="33.75" customHeight="1">
      <c r="A36" s="293" t="str">
        <f t="shared" si="3"/>
        <v>InstructionsA38</v>
      </c>
      <c r="B36" s="293" t="s">
        <v>542</v>
      </c>
      <c r="C36" s="293" t="s">
        <v>1223</v>
      </c>
      <c r="D36" s="293" t="s">
        <v>14381</v>
      </c>
      <c r="E36" s="257" t="s">
        <v>14382</v>
      </c>
      <c r="F36" s="345" t="s">
        <v>15482</v>
      </c>
      <c r="G36" s="293" t="s">
        <v>14794</v>
      </c>
      <c r="H36" s="293" t="s">
        <v>14383</v>
      </c>
      <c r="I36" s="293" t="s">
        <v>14384</v>
      </c>
      <c r="J36" s="293" t="s">
        <v>14385</v>
      </c>
      <c r="K36" s="287" t="s">
        <v>14386</v>
      </c>
      <c r="L36" s="300" t="s">
        <v>15044</v>
      </c>
      <c r="M36" s="293" t="s">
        <v>14387</v>
      </c>
    </row>
    <row r="37" spans="1:13" ht="120">
      <c r="A37" s="293" t="str">
        <f t="shared" si="3"/>
        <v>InstructionsA39</v>
      </c>
      <c r="B37" s="293" t="s">
        <v>542</v>
      </c>
      <c r="C37" s="293" t="s">
        <v>1224</v>
      </c>
      <c r="D37" s="293" t="s">
        <v>15283</v>
      </c>
      <c r="E37" s="293" t="s">
        <v>14501</v>
      </c>
      <c r="F37" s="345" t="s">
        <v>14612</v>
      </c>
      <c r="G37" s="293" t="s">
        <v>14795</v>
      </c>
      <c r="H37" s="293" t="s">
        <v>14867</v>
      </c>
      <c r="I37" s="293" t="s">
        <v>14922</v>
      </c>
      <c r="J37" s="293" t="s">
        <v>15282</v>
      </c>
      <c r="K37" s="293" t="s">
        <v>14983</v>
      </c>
      <c r="L37" s="293" t="s">
        <v>15045</v>
      </c>
      <c r="M37" s="293" t="s">
        <v>15112</v>
      </c>
    </row>
    <row r="38" spans="1:13" ht="135">
      <c r="A38" s="293" t="str">
        <f t="shared" si="3"/>
        <v>InstructionsA40</v>
      </c>
      <c r="B38" s="293" t="s">
        <v>542</v>
      </c>
      <c r="C38" s="293" t="s">
        <v>433</v>
      </c>
      <c r="D38" s="293" t="s">
        <v>15285</v>
      </c>
      <c r="E38" s="293" t="s">
        <v>14502</v>
      </c>
      <c r="F38" s="345" t="s">
        <v>14613</v>
      </c>
      <c r="G38" s="293" t="s">
        <v>14796</v>
      </c>
      <c r="H38" s="293" t="s">
        <v>14868</v>
      </c>
      <c r="I38" s="293" t="s">
        <v>14922</v>
      </c>
      <c r="J38" s="293" t="s">
        <v>15284</v>
      </c>
      <c r="K38" s="293" t="s">
        <v>14984</v>
      </c>
      <c r="L38" s="293" t="s">
        <v>15046</v>
      </c>
      <c r="M38" s="293" t="s">
        <v>15112</v>
      </c>
    </row>
    <row r="39" spans="1:13" ht="128">
      <c r="A39" s="293" t="str">
        <f t="shared" si="3"/>
        <v>InstructionsA41</v>
      </c>
      <c r="B39" s="293" t="s">
        <v>542</v>
      </c>
      <c r="C39" s="293" t="s">
        <v>1017</v>
      </c>
      <c r="D39" s="295" t="s">
        <v>14409</v>
      </c>
      <c r="E39" s="258" t="s">
        <v>14503</v>
      </c>
      <c r="F39" s="340" t="s">
        <v>14614</v>
      </c>
      <c r="G39" s="290" t="s">
        <v>14797</v>
      </c>
      <c r="H39" s="290" t="s">
        <v>14869</v>
      </c>
      <c r="I39" s="290" t="s">
        <v>14923</v>
      </c>
      <c r="J39" s="290" t="s">
        <v>14392</v>
      </c>
      <c r="K39" s="303" t="s">
        <v>14985</v>
      </c>
      <c r="L39" s="304" t="s">
        <v>15047</v>
      </c>
      <c r="M39" s="290" t="s">
        <v>15113</v>
      </c>
    </row>
    <row r="40" spans="1:13" ht="409.6">
      <c r="A40" s="293" t="str">
        <f t="shared" si="3"/>
        <v>InstructionsA42</v>
      </c>
      <c r="B40" s="293" t="s">
        <v>542</v>
      </c>
      <c r="C40" s="293" t="s">
        <v>1225</v>
      </c>
      <c r="D40" s="293" t="s">
        <v>15453</v>
      </c>
      <c r="E40" s="293" t="s">
        <v>14504</v>
      </c>
      <c r="F40" s="345" t="s">
        <v>15452</v>
      </c>
      <c r="G40" s="293" t="s">
        <v>15454</v>
      </c>
      <c r="H40" s="293" t="s">
        <v>15455</v>
      </c>
      <c r="I40" s="293" t="s">
        <v>15460</v>
      </c>
      <c r="J40" s="293" t="s">
        <v>15459</v>
      </c>
      <c r="K40" s="293" t="s">
        <v>15456</v>
      </c>
      <c r="L40" s="293" t="s">
        <v>15458</v>
      </c>
      <c r="M40" s="293" t="s">
        <v>15457</v>
      </c>
    </row>
    <row r="41" spans="1:13" ht="256">
      <c r="A41" s="293" t="str">
        <f t="shared" si="3"/>
        <v>InstructionsA43</v>
      </c>
      <c r="B41" s="293" t="s">
        <v>542</v>
      </c>
      <c r="C41" s="293" t="s">
        <v>1226</v>
      </c>
      <c r="D41" s="295" t="s">
        <v>14393</v>
      </c>
      <c r="E41" s="329" t="s">
        <v>14505</v>
      </c>
      <c r="F41" s="340" t="s">
        <v>14615</v>
      </c>
      <c r="G41" s="290" t="s">
        <v>14798</v>
      </c>
      <c r="H41" s="302" t="s">
        <v>14870</v>
      </c>
      <c r="I41" s="290" t="s">
        <v>14924</v>
      </c>
      <c r="J41" s="290" t="s">
        <v>14394</v>
      </c>
      <c r="K41" s="303" t="s">
        <v>14986</v>
      </c>
      <c r="L41" s="304" t="s">
        <v>15048</v>
      </c>
      <c r="M41" s="290" t="s">
        <v>15114</v>
      </c>
    </row>
    <row r="42" spans="1:13" ht="224">
      <c r="A42" s="293" t="str">
        <f t="shared" si="3"/>
        <v>InstructionsA44</v>
      </c>
      <c r="B42" s="293" t="s">
        <v>542</v>
      </c>
      <c r="C42" s="293" t="s">
        <v>1227</v>
      </c>
      <c r="D42" s="293" t="s">
        <v>14395</v>
      </c>
      <c r="E42" s="329" t="s">
        <v>14506</v>
      </c>
      <c r="F42" s="340" t="s">
        <v>14616</v>
      </c>
      <c r="G42" s="290" t="s">
        <v>14799</v>
      </c>
      <c r="H42" s="302" t="s">
        <v>14871</v>
      </c>
      <c r="I42" s="290" t="s">
        <v>14925</v>
      </c>
      <c r="J42" s="290" t="s">
        <v>14396</v>
      </c>
      <c r="K42" s="303" t="s">
        <v>14987</v>
      </c>
      <c r="L42" s="304" t="s">
        <v>15049</v>
      </c>
      <c r="M42" s="290" t="s">
        <v>15115</v>
      </c>
    </row>
    <row r="43" spans="1:13" ht="112">
      <c r="A43" s="293" t="str">
        <f t="shared" si="3"/>
        <v>InstructionsA45</v>
      </c>
      <c r="B43" s="293" t="s">
        <v>542</v>
      </c>
      <c r="C43" s="293" t="s">
        <v>1228</v>
      </c>
      <c r="D43" s="293" t="s">
        <v>14397</v>
      </c>
      <c r="E43" s="329" t="s">
        <v>14398</v>
      </c>
      <c r="F43" s="340" t="s">
        <v>14617</v>
      </c>
      <c r="G43" s="290" t="s">
        <v>14800</v>
      </c>
      <c r="H43" s="290" t="s">
        <v>14872</v>
      </c>
      <c r="I43" s="290" t="s">
        <v>14926</v>
      </c>
      <c r="J43" s="290" t="s">
        <v>14399</v>
      </c>
      <c r="K43" s="303" t="s">
        <v>14988</v>
      </c>
      <c r="L43" s="304" t="s">
        <v>15050</v>
      </c>
      <c r="M43" s="290" t="s">
        <v>15116</v>
      </c>
    </row>
    <row r="44" spans="1:13" ht="139.5" customHeight="1">
      <c r="A44" s="293" t="str">
        <f t="shared" si="3"/>
        <v>InstructionsA46</v>
      </c>
      <c r="B44" s="293" t="s">
        <v>542</v>
      </c>
      <c r="C44" s="293" t="s">
        <v>1229</v>
      </c>
      <c r="D44" s="293" t="s">
        <v>15287</v>
      </c>
      <c r="E44" s="293" t="s">
        <v>14507</v>
      </c>
      <c r="F44" s="345" t="s">
        <v>14618</v>
      </c>
      <c r="G44" s="293" t="s">
        <v>14801</v>
      </c>
      <c r="H44" s="293" t="s">
        <v>14873</v>
      </c>
      <c r="I44" s="293" t="s">
        <v>14927</v>
      </c>
      <c r="J44" s="293" t="s">
        <v>15286</v>
      </c>
      <c r="K44" s="293" t="s">
        <v>14989</v>
      </c>
      <c r="L44" s="293" t="s">
        <v>15051</v>
      </c>
      <c r="M44" s="293" t="s">
        <v>15117</v>
      </c>
    </row>
    <row r="45" spans="1:13" ht="45">
      <c r="A45" s="293" t="str">
        <f t="shared" si="3"/>
        <v>InstructionsA48</v>
      </c>
      <c r="B45" s="293" t="s">
        <v>542</v>
      </c>
      <c r="C45" s="293" t="s">
        <v>2630</v>
      </c>
      <c r="D45" s="293" t="s">
        <v>1041</v>
      </c>
      <c r="E45" s="257" t="s">
        <v>13647</v>
      </c>
      <c r="F45" s="345" t="s">
        <v>14619</v>
      </c>
      <c r="G45" s="293" t="s">
        <v>14802</v>
      </c>
      <c r="H45" s="293" t="s">
        <v>14874</v>
      </c>
      <c r="I45" s="293" t="s">
        <v>14928</v>
      </c>
      <c r="J45" s="293" t="s">
        <v>1363</v>
      </c>
      <c r="K45" s="287" t="s">
        <v>14990</v>
      </c>
      <c r="L45" s="300" t="s">
        <v>15052</v>
      </c>
      <c r="M45" s="293" t="s">
        <v>15118</v>
      </c>
    </row>
    <row r="46" spans="1:13" ht="30">
      <c r="A46" s="293" t="str">
        <f t="shared" si="3"/>
        <v>InstructionsA49</v>
      </c>
      <c r="B46" s="293" t="s">
        <v>542</v>
      </c>
      <c r="C46" s="293" t="s">
        <v>1230</v>
      </c>
      <c r="D46" s="293" t="s">
        <v>878</v>
      </c>
      <c r="E46" s="257" t="s">
        <v>13648</v>
      </c>
      <c r="F46" s="345" t="s">
        <v>14620</v>
      </c>
      <c r="G46" s="293" t="s">
        <v>1194</v>
      </c>
      <c r="H46" s="293" t="s">
        <v>445</v>
      </c>
      <c r="I46" s="293" t="s">
        <v>298</v>
      </c>
      <c r="J46" s="293" t="s">
        <v>1199</v>
      </c>
      <c r="K46" s="287" t="s">
        <v>193</v>
      </c>
      <c r="L46" s="300" t="s">
        <v>608</v>
      </c>
      <c r="M46" s="293" t="s">
        <v>15119</v>
      </c>
    </row>
    <row r="47" spans="1:13" ht="96">
      <c r="A47" s="293" t="str">
        <f t="shared" si="3"/>
        <v>InstructionsA50</v>
      </c>
      <c r="B47" s="293" t="s">
        <v>542</v>
      </c>
      <c r="C47" s="293" t="s">
        <v>1231</v>
      </c>
      <c r="D47" s="293" t="s">
        <v>12752</v>
      </c>
      <c r="E47" s="329" t="s">
        <v>14508</v>
      </c>
      <c r="F47" s="340" t="s">
        <v>14621</v>
      </c>
      <c r="G47" s="290" t="s">
        <v>14803</v>
      </c>
      <c r="H47" s="302" t="s">
        <v>14875</v>
      </c>
      <c r="I47" s="302" t="s">
        <v>14929</v>
      </c>
      <c r="J47" s="302" t="s">
        <v>15288</v>
      </c>
      <c r="K47" s="303" t="s">
        <v>14991</v>
      </c>
      <c r="L47" s="304" t="s">
        <v>15053</v>
      </c>
      <c r="M47" s="302" t="s">
        <v>15120</v>
      </c>
    </row>
    <row r="48" spans="1:13" ht="90">
      <c r="A48" s="244" t="s">
        <v>14390</v>
      </c>
      <c r="B48" s="244" t="s">
        <v>542</v>
      </c>
      <c r="C48" s="293" t="s">
        <v>1232</v>
      </c>
      <c r="D48" s="244" t="s">
        <v>13049</v>
      </c>
      <c r="E48" s="328" t="s">
        <v>13649</v>
      </c>
      <c r="F48" s="345" t="s">
        <v>14622</v>
      </c>
      <c r="G48" s="173" t="s">
        <v>14804</v>
      </c>
      <c r="H48" s="293" t="s">
        <v>13050</v>
      </c>
      <c r="I48" s="293" t="s">
        <v>13824</v>
      </c>
      <c r="J48" s="293" t="s">
        <v>13051</v>
      </c>
      <c r="K48" s="296" t="s">
        <v>13621</v>
      </c>
      <c r="L48" s="308" t="s">
        <v>13783</v>
      </c>
      <c r="M48" s="293" t="s">
        <v>13768</v>
      </c>
    </row>
    <row r="49" spans="1:13" ht="60">
      <c r="A49" s="293" t="str">
        <f t="shared" ref="A49:A74" si="4">B49&amp;C49</f>
        <v>InstructionsA52</v>
      </c>
      <c r="B49" s="293" t="s">
        <v>542</v>
      </c>
      <c r="C49" s="293" t="s">
        <v>1233</v>
      </c>
      <c r="D49" s="293" t="s">
        <v>2497</v>
      </c>
      <c r="E49" s="328" t="s">
        <v>15388</v>
      </c>
      <c r="F49" s="345" t="s">
        <v>14623</v>
      </c>
      <c r="G49" s="293" t="s">
        <v>2504</v>
      </c>
      <c r="H49" s="293" t="s">
        <v>2505</v>
      </c>
      <c r="I49" s="293" t="s">
        <v>14930</v>
      </c>
      <c r="J49" s="293" t="s">
        <v>2506</v>
      </c>
      <c r="K49" s="287" t="s">
        <v>14992</v>
      </c>
      <c r="L49" s="300" t="s">
        <v>2507</v>
      </c>
      <c r="M49" s="293" t="s">
        <v>2508</v>
      </c>
    </row>
    <row r="50" spans="1:13" ht="165">
      <c r="A50" s="293" t="str">
        <f t="shared" si="4"/>
        <v>InstructionsA53</v>
      </c>
      <c r="B50" s="293" t="s">
        <v>542</v>
      </c>
      <c r="C50" s="293" t="s">
        <v>1234</v>
      </c>
      <c r="D50" s="293" t="s">
        <v>12751</v>
      </c>
      <c r="E50" s="329" t="s">
        <v>13650</v>
      </c>
      <c r="F50" s="340" t="s">
        <v>14624</v>
      </c>
      <c r="G50" s="302" t="s">
        <v>14805</v>
      </c>
      <c r="H50" s="302" t="s">
        <v>12763</v>
      </c>
      <c r="I50" s="302" t="s">
        <v>14931</v>
      </c>
      <c r="J50" s="302" t="s">
        <v>15289</v>
      </c>
      <c r="K50" s="303" t="s">
        <v>14993</v>
      </c>
      <c r="L50" s="304" t="s">
        <v>13784</v>
      </c>
      <c r="M50" s="302" t="s">
        <v>15121</v>
      </c>
    </row>
    <row r="51" spans="1:13" ht="90">
      <c r="A51" s="293" t="str">
        <f t="shared" si="4"/>
        <v>InstructionsA54</v>
      </c>
      <c r="B51" s="293" t="s">
        <v>542</v>
      </c>
      <c r="C51" s="293" t="s">
        <v>1235</v>
      </c>
      <c r="D51" s="293" t="s">
        <v>13239</v>
      </c>
      <c r="E51" s="328" t="s">
        <v>13651</v>
      </c>
      <c r="F51" s="345" t="s">
        <v>14625</v>
      </c>
      <c r="G51" s="293" t="s">
        <v>13240</v>
      </c>
      <c r="H51" s="293" t="s">
        <v>13241</v>
      </c>
      <c r="I51" s="293" t="s">
        <v>13242</v>
      </c>
      <c r="J51" s="293" t="s">
        <v>13243</v>
      </c>
      <c r="K51" s="287" t="s">
        <v>13244</v>
      </c>
      <c r="L51" s="300" t="s">
        <v>13245</v>
      </c>
      <c r="M51" s="293" t="s">
        <v>13246</v>
      </c>
    </row>
    <row r="52" spans="1:13" ht="105">
      <c r="A52" s="293" t="str">
        <f t="shared" si="4"/>
        <v>InstructionsA55</v>
      </c>
      <c r="B52" s="293" t="s">
        <v>542</v>
      </c>
      <c r="C52" s="293" t="s">
        <v>1236</v>
      </c>
      <c r="D52" s="293" t="s">
        <v>2498</v>
      </c>
      <c r="E52" s="293" t="s">
        <v>14509</v>
      </c>
      <c r="F52" s="345" t="s">
        <v>14626</v>
      </c>
      <c r="G52" s="293" t="s">
        <v>2509</v>
      </c>
      <c r="H52" s="293" t="s">
        <v>2510</v>
      </c>
      <c r="I52" s="293" t="s">
        <v>2511</v>
      </c>
      <c r="J52" s="293" t="s">
        <v>2512</v>
      </c>
      <c r="K52" s="287" t="s">
        <v>2513</v>
      </c>
      <c r="L52" s="300" t="s">
        <v>15054</v>
      </c>
      <c r="M52" s="293" t="s">
        <v>2514</v>
      </c>
    </row>
    <row r="53" spans="1:13" ht="150">
      <c r="A53" s="293" t="str">
        <f t="shared" si="4"/>
        <v>InstructionsA56</v>
      </c>
      <c r="B53" s="293" t="s">
        <v>542</v>
      </c>
      <c r="C53" s="293" t="s">
        <v>1237</v>
      </c>
      <c r="D53" s="293" t="s">
        <v>2499</v>
      </c>
      <c r="E53" s="293" t="s">
        <v>14510</v>
      </c>
      <c r="F53" s="345" t="s">
        <v>14627</v>
      </c>
      <c r="G53" s="293" t="s">
        <v>2515</v>
      </c>
      <c r="H53" s="293" t="s">
        <v>2516</v>
      </c>
      <c r="I53" s="293" t="s">
        <v>2517</v>
      </c>
      <c r="J53" s="293" t="s">
        <v>2518</v>
      </c>
      <c r="K53" s="287" t="s">
        <v>2519</v>
      </c>
      <c r="L53" s="300" t="s">
        <v>2520</v>
      </c>
      <c r="M53" s="293" t="s">
        <v>2521</v>
      </c>
    </row>
    <row r="54" spans="1:13" ht="90">
      <c r="A54" s="293" t="str">
        <f t="shared" si="4"/>
        <v>InstructionsA57</v>
      </c>
      <c r="B54" s="293" t="s">
        <v>542</v>
      </c>
      <c r="C54" s="293" t="s">
        <v>434</v>
      </c>
      <c r="D54" s="293" t="s">
        <v>2500</v>
      </c>
      <c r="E54" s="293" t="s">
        <v>14511</v>
      </c>
      <c r="F54" s="345" t="s">
        <v>14628</v>
      </c>
      <c r="G54" s="293" t="s">
        <v>2522</v>
      </c>
      <c r="H54" s="293" t="s">
        <v>2523</v>
      </c>
      <c r="I54" s="293" t="s">
        <v>2524</v>
      </c>
      <c r="J54" s="293" t="s">
        <v>2525</v>
      </c>
      <c r="K54" s="287" t="s">
        <v>2526</v>
      </c>
      <c r="L54" s="300" t="s">
        <v>2527</v>
      </c>
      <c r="M54" s="293" t="s">
        <v>2528</v>
      </c>
    </row>
    <row r="55" spans="1:13" ht="48">
      <c r="A55" s="293" t="str">
        <f t="shared" si="4"/>
        <v>InstructionsA58</v>
      </c>
      <c r="B55" s="293" t="s">
        <v>542</v>
      </c>
      <c r="C55" s="293" t="s">
        <v>1238</v>
      </c>
      <c r="D55" s="295" t="s">
        <v>2501</v>
      </c>
      <c r="E55" s="295" t="s">
        <v>14512</v>
      </c>
      <c r="F55" s="346" t="s">
        <v>14629</v>
      </c>
      <c r="G55" s="295" t="s">
        <v>2529</v>
      </c>
      <c r="H55" s="295" t="s">
        <v>2530</v>
      </c>
      <c r="I55" s="295" t="s">
        <v>2531</v>
      </c>
      <c r="J55" s="295" t="s">
        <v>2532</v>
      </c>
      <c r="K55" s="289" t="s">
        <v>2533</v>
      </c>
      <c r="L55" s="301" t="s">
        <v>2534</v>
      </c>
      <c r="M55" s="295" t="s">
        <v>2535</v>
      </c>
    </row>
    <row r="56" spans="1:13" ht="48">
      <c r="A56" s="293" t="str">
        <f t="shared" si="4"/>
        <v>InstructionsA59</v>
      </c>
      <c r="B56" s="293" t="s">
        <v>542</v>
      </c>
      <c r="C56" s="293" t="s">
        <v>1239</v>
      </c>
      <c r="D56" s="295" t="s">
        <v>2502</v>
      </c>
      <c r="E56" s="295" t="s">
        <v>14513</v>
      </c>
      <c r="F56" s="346" t="s">
        <v>14630</v>
      </c>
      <c r="G56" s="295" t="s">
        <v>2536</v>
      </c>
      <c r="H56" s="295" t="s">
        <v>2537</v>
      </c>
      <c r="I56" s="295" t="s">
        <v>2538</v>
      </c>
      <c r="J56" s="295" t="s">
        <v>2539</v>
      </c>
      <c r="K56" s="289" t="s">
        <v>2540</v>
      </c>
      <c r="L56" s="301" t="s">
        <v>2541</v>
      </c>
      <c r="M56" s="295" t="s">
        <v>2542</v>
      </c>
    </row>
    <row r="57" spans="1:13" ht="56">
      <c r="A57" s="293" t="str">
        <f t="shared" si="4"/>
        <v>InstructionsA60</v>
      </c>
      <c r="B57" s="293" t="s">
        <v>542</v>
      </c>
      <c r="C57" s="293" t="s">
        <v>1240</v>
      </c>
      <c r="D57" s="295" t="s">
        <v>14391</v>
      </c>
      <c r="E57" s="295" t="s">
        <v>14514</v>
      </c>
      <c r="F57" s="346" t="s">
        <v>14631</v>
      </c>
      <c r="G57" s="295" t="s">
        <v>2543</v>
      </c>
      <c r="H57" s="295" t="s">
        <v>2544</v>
      </c>
      <c r="I57" s="295" t="s">
        <v>2545</v>
      </c>
      <c r="J57" s="295" t="s">
        <v>2546</v>
      </c>
      <c r="K57" s="289" t="s">
        <v>2547</v>
      </c>
      <c r="L57" s="301" t="s">
        <v>2548</v>
      </c>
      <c r="M57" s="295" t="s">
        <v>2549</v>
      </c>
    </row>
    <row r="58" spans="1:13" ht="409.6">
      <c r="A58" s="293" t="str">
        <f t="shared" si="4"/>
        <v>InstructionsA61</v>
      </c>
      <c r="B58" s="293" t="s">
        <v>542</v>
      </c>
      <c r="C58" s="293" t="s">
        <v>1241</v>
      </c>
      <c r="D58" s="293" t="s">
        <v>13488</v>
      </c>
      <c r="E58" s="293" t="s">
        <v>14515</v>
      </c>
      <c r="F58" s="345" t="s">
        <v>15483</v>
      </c>
      <c r="G58" s="206" t="s">
        <v>14806</v>
      </c>
      <c r="H58" s="293" t="s">
        <v>14876</v>
      </c>
      <c r="I58" s="293" t="s">
        <v>14932</v>
      </c>
      <c r="J58" s="293" t="s">
        <v>2550</v>
      </c>
      <c r="K58" s="287" t="s">
        <v>14994</v>
      </c>
      <c r="L58" s="300" t="s">
        <v>15055</v>
      </c>
      <c r="M58" s="293" t="s">
        <v>15122</v>
      </c>
    </row>
    <row r="59" spans="1:13" ht="120">
      <c r="A59" s="293" t="str">
        <f t="shared" si="4"/>
        <v>InstructionsA62</v>
      </c>
      <c r="B59" s="293" t="s">
        <v>542</v>
      </c>
      <c r="C59" s="293" t="s">
        <v>1242</v>
      </c>
      <c r="D59" s="293" t="s">
        <v>2503</v>
      </c>
      <c r="E59" s="293" t="s">
        <v>14516</v>
      </c>
      <c r="F59" s="345" t="s">
        <v>14632</v>
      </c>
      <c r="G59" s="293" t="s">
        <v>2551</v>
      </c>
      <c r="H59" s="293" t="s">
        <v>2552</v>
      </c>
      <c r="I59" s="293" t="s">
        <v>2553</v>
      </c>
      <c r="J59" s="293" t="s">
        <v>2554</v>
      </c>
      <c r="K59" s="287" t="s">
        <v>2555</v>
      </c>
      <c r="L59" s="300" t="s">
        <v>2556</v>
      </c>
      <c r="M59" s="293" t="s">
        <v>2557</v>
      </c>
    </row>
    <row r="60" spans="1:13" ht="210">
      <c r="A60" s="293" t="str">
        <f t="shared" si="4"/>
        <v>InstructionsA63</v>
      </c>
      <c r="B60" s="293" t="s">
        <v>542</v>
      </c>
      <c r="C60" s="293" t="s">
        <v>1243</v>
      </c>
      <c r="D60" s="293" t="s">
        <v>13491</v>
      </c>
      <c r="E60" s="293" t="s">
        <v>14517</v>
      </c>
      <c r="F60" s="345" t="s">
        <v>14633</v>
      </c>
      <c r="G60" s="293" t="s">
        <v>14807</v>
      </c>
      <c r="H60" s="293" t="s">
        <v>14877</v>
      </c>
      <c r="I60" s="293" t="s">
        <v>15439</v>
      </c>
      <c r="J60" s="293" t="s">
        <v>13806</v>
      </c>
      <c r="K60" s="287" t="s">
        <v>14995</v>
      </c>
      <c r="L60" s="300" t="s">
        <v>15056</v>
      </c>
      <c r="M60" s="293" t="s">
        <v>15123</v>
      </c>
    </row>
    <row r="61" spans="1:13" ht="240">
      <c r="A61" s="293" t="str">
        <f t="shared" si="4"/>
        <v>InstructionsA64</v>
      </c>
      <c r="B61" s="293" t="s">
        <v>542</v>
      </c>
      <c r="C61" s="293" t="s">
        <v>1244</v>
      </c>
      <c r="D61" s="293" t="s">
        <v>13492</v>
      </c>
      <c r="E61" s="293" t="s">
        <v>14518</v>
      </c>
      <c r="F61" s="345" t="s">
        <v>14634</v>
      </c>
      <c r="G61" s="293" t="s">
        <v>14808</v>
      </c>
      <c r="H61" s="293" t="s">
        <v>14878</v>
      </c>
      <c r="I61" s="293" t="s">
        <v>15440</v>
      </c>
      <c r="J61" s="293" t="s">
        <v>13807</v>
      </c>
      <c r="K61" s="287" t="s">
        <v>14996</v>
      </c>
      <c r="L61" s="300" t="s">
        <v>15057</v>
      </c>
      <c r="M61" s="293" t="s">
        <v>15124</v>
      </c>
    </row>
    <row r="62" spans="1:13" ht="128">
      <c r="A62" s="293" t="str">
        <f t="shared" si="4"/>
        <v>InstructionsA65</v>
      </c>
      <c r="B62" s="293" t="s">
        <v>542</v>
      </c>
      <c r="C62" s="293" t="s">
        <v>654</v>
      </c>
      <c r="D62" s="293" t="s">
        <v>12733</v>
      </c>
      <c r="E62" s="293" t="s">
        <v>14519</v>
      </c>
      <c r="F62" s="340" t="s">
        <v>14635</v>
      </c>
      <c r="G62" s="302" t="s">
        <v>14809</v>
      </c>
      <c r="H62" s="302" t="s">
        <v>14879</v>
      </c>
      <c r="I62" s="302" t="s">
        <v>14933</v>
      </c>
      <c r="J62" s="302" t="s">
        <v>15290</v>
      </c>
      <c r="K62" s="303" t="s">
        <v>14997</v>
      </c>
      <c r="L62" s="304" t="s">
        <v>15058</v>
      </c>
      <c r="M62" s="302" t="s">
        <v>15125</v>
      </c>
    </row>
    <row r="63" spans="1:13" ht="60">
      <c r="A63" s="293" t="str">
        <f t="shared" si="4"/>
        <v>InstructionsA66</v>
      </c>
      <c r="B63" s="293" t="s">
        <v>542</v>
      </c>
      <c r="C63" s="293" t="s">
        <v>655</v>
      </c>
      <c r="D63" s="293" t="s">
        <v>656</v>
      </c>
      <c r="E63" s="293" t="s">
        <v>15387</v>
      </c>
      <c r="F63" s="345" t="s">
        <v>14636</v>
      </c>
      <c r="G63" s="293" t="s">
        <v>658</v>
      </c>
      <c r="H63" s="293" t="s">
        <v>343</v>
      </c>
      <c r="I63" s="293" t="s">
        <v>78</v>
      </c>
      <c r="J63" s="293" t="s">
        <v>659</v>
      </c>
      <c r="K63" s="287" t="s">
        <v>194</v>
      </c>
      <c r="L63" s="300" t="s">
        <v>660</v>
      </c>
      <c r="M63" s="293" t="s">
        <v>15126</v>
      </c>
    </row>
    <row r="64" spans="1:13" ht="255">
      <c r="A64" s="293" t="str">
        <f t="shared" si="4"/>
        <v>InstructionsA67</v>
      </c>
      <c r="B64" s="293" t="s">
        <v>542</v>
      </c>
      <c r="C64" s="293" t="s">
        <v>657</v>
      </c>
      <c r="D64" s="293" t="s">
        <v>664</v>
      </c>
      <c r="E64" s="293" t="s">
        <v>14520</v>
      </c>
      <c r="F64" s="345" t="s">
        <v>14637</v>
      </c>
      <c r="G64" s="293" t="s">
        <v>14810</v>
      </c>
      <c r="H64" s="173" t="s">
        <v>14880</v>
      </c>
      <c r="I64" s="293" t="s">
        <v>14934</v>
      </c>
      <c r="J64" s="293" t="s">
        <v>1386</v>
      </c>
      <c r="K64" s="287" t="s">
        <v>14998</v>
      </c>
      <c r="L64" s="300" t="s">
        <v>15059</v>
      </c>
      <c r="M64" s="293" t="s">
        <v>15127</v>
      </c>
    </row>
    <row r="65" spans="1:15" ht="45">
      <c r="A65" s="293" t="str">
        <f t="shared" si="4"/>
        <v>InstructionsA68</v>
      </c>
      <c r="B65" s="293" t="s">
        <v>542</v>
      </c>
      <c r="C65" s="293" t="s">
        <v>2631</v>
      </c>
      <c r="D65" s="293" t="s">
        <v>939</v>
      </c>
      <c r="E65" s="288" t="s">
        <v>13652</v>
      </c>
      <c r="F65" s="345" t="s">
        <v>14638</v>
      </c>
      <c r="G65" s="293" t="s">
        <v>1049</v>
      </c>
      <c r="H65" s="173" t="s">
        <v>344</v>
      </c>
      <c r="I65" s="293" t="s">
        <v>1195</v>
      </c>
      <c r="J65" s="293" t="s">
        <v>1196</v>
      </c>
      <c r="K65" s="287"/>
      <c r="L65" s="300" t="s">
        <v>1279</v>
      </c>
      <c r="M65" s="293" t="s">
        <v>15128</v>
      </c>
    </row>
    <row r="66" spans="1:15" ht="398">
      <c r="A66" s="293" t="str">
        <f t="shared" si="4"/>
        <v>InstructionsA69</v>
      </c>
      <c r="B66" s="293" t="s">
        <v>542</v>
      </c>
      <c r="C66" s="293" t="s">
        <v>661</v>
      </c>
      <c r="D66" s="293" t="s">
        <v>13496</v>
      </c>
      <c r="E66" s="328" t="s">
        <v>13653</v>
      </c>
      <c r="F66" s="345" t="s">
        <v>14639</v>
      </c>
      <c r="G66" s="260" t="s">
        <v>13839</v>
      </c>
      <c r="H66" s="173" t="s">
        <v>13777</v>
      </c>
      <c r="I66" s="293" t="s">
        <v>14935</v>
      </c>
      <c r="J66" s="293" t="s">
        <v>13808</v>
      </c>
      <c r="K66" s="287" t="s">
        <v>13622</v>
      </c>
      <c r="L66" s="300" t="s">
        <v>13785</v>
      </c>
      <c r="M66" s="293" t="s">
        <v>13769</v>
      </c>
    </row>
    <row r="67" spans="1:15" ht="210">
      <c r="A67" s="293" t="str">
        <f t="shared" si="4"/>
        <v>InstructionsA70</v>
      </c>
      <c r="B67" s="293" t="s">
        <v>542</v>
      </c>
      <c r="C67" s="293" t="s">
        <v>2632</v>
      </c>
      <c r="D67" s="293" t="s">
        <v>13493</v>
      </c>
      <c r="E67" s="328" t="s">
        <v>14521</v>
      </c>
      <c r="F67" s="345" t="s">
        <v>14640</v>
      </c>
      <c r="G67" s="293" t="s">
        <v>14811</v>
      </c>
      <c r="H67" s="173" t="s">
        <v>13778</v>
      </c>
      <c r="I67" s="293" t="s">
        <v>13825</v>
      </c>
      <c r="J67" s="293" t="s">
        <v>13809</v>
      </c>
      <c r="K67" s="287" t="s">
        <v>13623</v>
      </c>
      <c r="L67" s="300" t="s">
        <v>13786</v>
      </c>
      <c r="M67" s="293" t="s">
        <v>13770</v>
      </c>
    </row>
    <row r="68" spans="1:15" ht="180">
      <c r="A68" s="293" t="str">
        <f t="shared" si="4"/>
        <v>InstructionsA71</v>
      </c>
      <c r="B68" s="293" t="s">
        <v>542</v>
      </c>
      <c r="C68" s="293" t="s">
        <v>662</v>
      </c>
      <c r="D68" s="293" t="s">
        <v>13494</v>
      </c>
      <c r="E68" s="328" t="s">
        <v>14522</v>
      </c>
      <c r="F68" s="345" t="s">
        <v>14641</v>
      </c>
      <c r="G68" s="260" t="s">
        <v>13840</v>
      </c>
      <c r="H68" s="173" t="s">
        <v>13779</v>
      </c>
      <c r="I68" s="293" t="s">
        <v>13826</v>
      </c>
      <c r="J68" s="293" t="s">
        <v>13810</v>
      </c>
      <c r="K68" s="287" t="s">
        <v>13624</v>
      </c>
      <c r="L68" s="300" t="s">
        <v>13787</v>
      </c>
      <c r="M68" s="293" t="s">
        <v>13771</v>
      </c>
    </row>
    <row r="69" spans="1:15" ht="384">
      <c r="A69" s="293" t="str">
        <f t="shared" si="4"/>
        <v>InstructionsA72</v>
      </c>
      <c r="B69" s="293" t="s">
        <v>542</v>
      </c>
      <c r="C69" s="293" t="s">
        <v>663</v>
      </c>
      <c r="D69" s="293" t="s">
        <v>13495</v>
      </c>
      <c r="E69" s="328" t="s">
        <v>14523</v>
      </c>
      <c r="F69" s="345" t="s">
        <v>14642</v>
      </c>
      <c r="G69" s="293" t="s">
        <v>14812</v>
      </c>
      <c r="H69" s="173" t="s">
        <v>13780</v>
      </c>
      <c r="I69" s="293" t="s">
        <v>13827</v>
      </c>
      <c r="J69" s="293" t="s">
        <v>13811</v>
      </c>
      <c r="K69" s="287" t="s">
        <v>13625</v>
      </c>
      <c r="L69" s="300" t="s">
        <v>13788</v>
      </c>
      <c r="M69" s="293" t="s">
        <v>13772</v>
      </c>
    </row>
    <row r="70" spans="1:15" ht="120">
      <c r="A70" s="293" t="str">
        <f t="shared" si="4"/>
        <v>InstructionsA73</v>
      </c>
      <c r="B70" s="293" t="s">
        <v>542</v>
      </c>
      <c r="C70" s="293" t="s">
        <v>2693</v>
      </c>
      <c r="D70" s="293" t="s">
        <v>959</v>
      </c>
      <c r="E70" s="328" t="s">
        <v>13654</v>
      </c>
      <c r="F70" s="345" t="s">
        <v>14643</v>
      </c>
      <c r="G70" s="293" t="s">
        <v>849</v>
      </c>
      <c r="H70" s="173" t="s">
        <v>139</v>
      </c>
      <c r="I70" s="293" t="s">
        <v>79</v>
      </c>
      <c r="J70" s="293" t="s">
        <v>1387</v>
      </c>
      <c r="K70" s="287" t="s">
        <v>1146</v>
      </c>
      <c r="L70" s="300" t="s">
        <v>1280</v>
      </c>
      <c r="M70" s="293" t="s">
        <v>15129</v>
      </c>
    </row>
    <row r="71" spans="1:15" ht="60">
      <c r="A71" s="293" t="str">
        <f t="shared" si="4"/>
        <v>InstructionsA74</v>
      </c>
      <c r="B71" s="293" t="s">
        <v>542</v>
      </c>
      <c r="C71" s="293" t="s">
        <v>14359</v>
      </c>
      <c r="D71" s="293" t="s">
        <v>960</v>
      </c>
      <c r="E71" s="257" t="s">
        <v>13655</v>
      </c>
      <c r="F71" s="345" t="s">
        <v>14644</v>
      </c>
      <c r="G71" s="293" t="s">
        <v>850</v>
      </c>
      <c r="H71" s="173" t="s">
        <v>140</v>
      </c>
      <c r="I71" s="293" t="s">
        <v>80</v>
      </c>
      <c r="J71" s="293" t="s">
        <v>1069</v>
      </c>
      <c r="K71" s="287" t="s">
        <v>1147</v>
      </c>
      <c r="L71" s="300" t="s">
        <v>1281</v>
      </c>
      <c r="M71" s="293" t="s">
        <v>15130</v>
      </c>
    </row>
    <row r="72" spans="1:15" ht="15">
      <c r="A72" s="293" t="str">
        <f t="shared" si="4"/>
        <v>DefinitionsB2</v>
      </c>
      <c r="B72" s="293" t="s">
        <v>971</v>
      </c>
      <c r="C72" s="293" t="s">
        <v>1018</v>
      </c>
      <c r="D72" s="293" t="s">
        <v>1070</v>
      </c>
      <c r="F72" s="345" t="s">
        <v>14645</v>
      </c>
      <c r="G72" s="293" t="s">
        <v>891</v>
      </c>
      <c r="H72" s="173" t="s">
        <v>1070</v>
      </c>
      <c r="I72" s="293" t="s">
        <v>81</v>
      </c>
      <c r="J72" s="293" t="s">
        <v>1071</v>
      </c>
      <c r="K72" s="287" t="s">
        <v>1148</v>
      </c>
      <c r="L72" s="300" t="s">
        <v>609</v>
      </c>
      <c r="M72" s="293" t="s">
        <v>15131</v>
      </c>
    </row>
    <row r="73" spans="1:15" ht="30">
      <c r="A73" s="293" t="str">
        <f t="shared" si="4"/>
        <v>DefinitionsB3</v>
      </c>
      <c r="B73" s="293" t="s">
        <v>971</v>
      </c>
      <c r="C73" s="293" t="s">
        <v>972</v>
      </c>
      <c r="D73" s="293" t="s">
        <v>1023</v>
      </c>
      <c r="E73" s="257" t="s">
        <v>13656</v>
      </c>
      <c r="F73" s="345" t="s">
        <v>1023</v>
      </c>
      <c r="G73" s="293" t="s">
        <v>1023</v>
      </c>
      <c r="H73" s="173" t="s">
        <v>1023</v>
      </c>
      <c r="I73" s="293" t="s">
        <v>1023</v>
      </c>
      <c r="J73" s="293" t="s">
        <v>1023</v>
      </c>
      <c r="K73" s="287" t="s">
        <v>1023</v>
      </c>
      <c r="L73" s="300" t="s">
        <v>1023</v>
      </c>
      <c r="M73" s="293" t="s">
        <v>1023</v>
      </c>
    </row>
    <row r="74" spans="1:15" ht="15">
      <c r="A74" s="293" t="str">
        <f t="shared" si="4"/>
        <v>DefinitionsB4</v>
      </c>
      <c r="B74" s="293" t="s">
        <v>971</v>
      </c>
      <c r="C74" s="293" t="s">
        <v>973</v>
      </c>
      <c r="D74" s="293" t="s">
        <v>1025</v>
      </c>
      <c r="F74" s="345" t="s">
        <v>14646</v>
      </c>
      <c r="G74" s="293" t="s">
        <v>364</v>
      </c>
      <c r="H74" s="173" t="s">
        <v>132</v>
      </c>
      <c r="I74" s="293" t="s">
        <v>82</v>
      </c>
      <c r="J74" s="293" t="s">
        <v>1364</v>
      </c>
      <c r="K74" s="287" t="s">
        <v>195</v>
      </c>
      <c r="L74" s="300" t="s">
        <v>161</v>
      </c>
      <c r="M74" s="293" t="s">
        <v>15132</v>
      </c>
    </row>
    <row r="75" spans="1:15" ht="120">
      <c r="A75" s="293" t="str">
        <f t="shared" ref="A75" si="5">B75&amp;C75</f>
        <v>DefinitionsB5</v>
      </c>
      <c r="B75" s="293" t="s">
        <v>971</v>
      </c>
      <c r="C75" s="293" t="s">
        <v>974</v>
      </c>
      <c r="D75" s="293" t="s">
        <v>14389</v>
      </c>
      <c r="E75" s="293" t="s">
        <v>14524</v>
      </c>
      <c r="F75" s="345" t="s">
        <v>14647</v>
      </c>
      <c r="G75" s="293" t="s">
        <v>14813</v>
      </c>
      <c r="H75" s="293" t="s">
        <v>14881</v>
      </c>
      <c r="I75" s="293" t="s">
        <v>14936</v>
      </c>
      <c r="J75" s="293" t="s">
        <v>15291</v>
      </c>
      <c r="K75" s="293" t="s">
        <v>14999</v>
      </c>
      <c r="L75" s="293" t="s">
        <v>15060</v>
      </c>
      <c r="M75" s="293" t="s">
        <v>15133</v>
      </c>
      <c r="N75" s="293" t="s">
        <v>14389</v>
      </c>
      <c r="O75" s="293" t="s">
        <v>14389</v>
      </c>
    </row>
    <row r="76" spans="1:15" ht="30">
      <c r="A76" s="293" t="str">
        <f>B76&amp;C76</f>
        <v>DefinitionsB6</v>
      </c>
      <c r="B76" s="293" t="s">
        <v>971</v>
      </c>
      <c r="C76" s="293" t="s">
        <v>975</v>
      </c>
      <c r="D76" s="293" t="s">
        <v>881</v>
      </c>
      <c r="E76" s="288" t="s">
        <v>581</v>
      </c>
      <c r="F76" s="345" t="s">
        <v>14648</v>
      </c>
      <c r="G76" s="293" t="s">
        <v>645</v>
      </c>
      <c r="H76" s="293" t="s">
        <v>1072</v>
      </c>
      <c r="I76" s="293" t="s">
        <v>83</v>
      </c>
      <c r="J76" s="293" t="s">
        <v>1270</v>
      </c>
      <c r="K76" s="287" t="s">
        <v>1149</v>
      </c>
      <c r="L76" s="300" t="s">
        <v>611</v>
      </c>
      <c r="M76" s="293" t="s">
        <v>13547</v>
      </c>
      <c r="N76" s="187" t="s">
        <v>13524</v>
      </c>
    </row>
    <row r="77" spans="1:15" ht="15">
      <c r="A77" s="293" t="str">
        <f>B77&amp;C77</f>
        <v>DefinitionsB7</v>
      </c>
      <c r="B77" s="293" t="s">
        <v>971</v>
      </c>
      <c r="C77" s="293" t="s">
        <v>976</v>
      </c>
      <c r="D77" s="293" t="s">
        <v>1027</v>
      </c>
      <c r="E77" s="257" t="s">
        <v>13657</v>
      </c>
      <c r="F77" s="345" t="s">
        <v>14649</v>
      </c>
      <c r="G77" s="293" t="s">
        <v>365</v>
      </c>
      <c r="H77" s="173" t="s">
        <v>346</v>
      </c>
      <c r="I77" s="293" t="s">
        <v>84</v>
      </c>
      <c r="J77" s="293" t="s">
        <v>1365</v>
      </c>
      <c r="K77" s="287" t="s">
        <v>196</v>
      </c>
      <c r="L77" s="300" t="s">
        <v>162</v>
      </c>
      <c r="M77" s="293" t="s">
        <v>13548</v>
      </c>
      <c r="N77" s="187" t="s">
        <v>13525</v>
      </c>
    </row>
    <row r="78" spans="1:15" ht="15">
      <c r="A78" s="293" t="str">
        <f>B78&amp;C78</f>
        <v>DefinitionsB8</v>
      </c>
      <c r="B78" s="293" t="s">
        <v>971</v>
      </c>
      <c r="C78" s="293" t="s">
        <v>977</v>
      </c>
      <c r="D78" s="293" t="s">
        <v>1029</v>
      </c>
      <c r="E78" s="257" t="s">
        <v>13549</v>
      </c>
      <c r="F78" s="345" t="s">
        <v>14650</v>
      </c>
      <c r="G78" s="293" t="s">
        <v>1073</v>
      </c>
      <c r="H78" s="173" t="s">
        <v>1074</v>
      </c>
      <c r="I78" s="293" t="s">
        <v>85</v>
      </c>
      <c r="J78" s="293" t="s">
        <v>102</v>
      </c>
      <c r="K78" s="287" t="s">
        <v>197</v>
      </c>
      <c r="L78" s="300" t="s">
        <v>612</v>
      </c>
      <c r="M78" s="293" t="s">
        <v>13550</v>
      </c>
      <c r="N78" s="187" t="s">
        <v>13526</v>
      </c>
    </row>
    <row r="79" spans="1:15" ht="45">
      <c r="A79" s="293" t="str">
        <f>B79&amp;C79</f>
        <v>DefinitionsB9</v>
      </c>
      <c r="B79" s="293" t="s">
        <v>971</v>
      </c>
      <c r="C79" s="293" t="s">
        <v>978</v>
      </c>
      <c r="D79" s="293" t="s">
        <v>890</v>
      </c>
      <c r="E79" s="257" t="s">
        <v>13551</v>
      </c>
      <c r="F79" s="345" t="s">
        <v>14651</v>
      </c>
      <c r="G79" s="293" t="s">
        <v>890</v>
      </c>
      <c r="H79" s="293" t="s">
        <v>890</v>
      </c>
      <c r="I79" s="293" t="s">
        <v>890</v>
      </c>
      <c r="J79" s="293" t="s">
        <v>890</v>
      </c>
      <c r="K79" s="287" t="s">
        <v>890</v>
      </c>
      <c r="L79" s="300" t="s">
        <v>890</v>
      </c>
      <c r="M79" s="293" t="s">
        <v>890</v>
      </c>
      <c r="N79" s="187" t="s">
        <v>13527</v>
      </c>
    </row>
    <row r="80" spans="1:15" ht="15">
      <c r="A80" s="293" t="str">
        <f>B80&amp;C80</f>
        <v>DefinitionsB10</v>
      </c>
      <c r="B80" s="293" t="s">
        <v>971</v>
      </c>
      <c r="C80" s="293" t="s">
        <v>979</v>
      </c>
      <c r="D80" s="293" t="s">
        <v>882</v>
      </c>
      <c r="E80" s="288" t="s">
        <v>888</v>
      </c>
      <c r="F80" s="345" t="s">
        <v>14652</v>
      </c>
      <c r="G80" s="293" t="s">
        <v>1075</v>
      </c>
      <c r="H80" s="293" t="s">
        <v>1076</v>
      </c>
      <c r="I80" s="293" t="s">
        <v>1076</v>
      </c>
      <c r="J80" s="293" t="s">
        <v>1366</v>
      </c>
      <c r="K80" s="287" t="s">
        <v>882</v>
      </c>
      <c r="L80" s="300" t="s">
        <v>1076</v>
      </c>
      <c r="M80" s="293" t="s">
        <v>13552</v>
      </c>
      <c r="N80" s="187" t="s">
        <v>13528</v>
      </c>
    </row>
    <row r="81" spans="1:14" ht="30">
      <c r="A81" s="293" t="str">
        <f t="shared" ref="A81" si="6">B81&amp;C81</f>
        <v>DefinitionsB11</v>
      </c>
      <c r="B81" s="293" t="s">
        <v>971</v>
      </c>
      <c r="C81" s="293" t="s">
        <v>980</v>
      </c>
      <c r="D81" s="293" t="s">
        <v>13545</v>
      </c>
      <c r="E81" s="257" t="s">
        <v>13553</v>
      </c>
      <c r="F81" s="345" t="s">
        <v>14653</v>
      </c>
      <c r="G81" s="293" t="s">
        <v>883</v>
      </c>
      <c r="H81" s="293" t="s">
        <v>1077</v>
      </c>
      <c r="I81" s="293" t="s">
        <v>1078</v>
      </c>
      <c r="J81" s="293" t="s">
        <v>1367</v>
      </c>
      <c r="K81" s="287" t="s">
        <v>198</v>
      </c>
      <c r="L81" s="300" t="s">
        <v>613</v>
      </c>
      <c r="M81" s="293" t="s">
        <v>13554</v>
      </c>
      <c r="N81" s="187" t="s">
        <v>13529</v>
      </c>
    </row>
    <row r="82" spans="1:14" ht="15">
      <c r="A82" s="293" t="str">
        <f t="shared" ref="A82:A104" si="7">B82&amp;C82</f>
        <v>DefinitionsB12</v>
      </c>
      <c r="B82" s="293" t="s">
        <v>971</v>
      </c>
      <c r="C82" s="293" t="s">
        <v>981</v>
      </c>
      <c r="D82" s="293" t="s">
        <v>1032</v>
      </c>
      <c r="E82" s="257" t="s">
        <v>13658</v>
      </c>
      <c r="F82" s="345" t="s">
        <v>14654</v>
      </c>
      <c r="G82" s="293" t="s">
        <v>366</v>
      </c>
      <c r="H82" s="293" t="s">
        <v>1079</v>
      </c>
      <c r="I82" s="293" t="s">
        <v>86</v>
      </c>
      <c r="J82" s="293" t="s">
        <v>103</v>
      </c>
      <c r="K82" s="287" t="s">
        <v>199</v>
      </c>
      <c r="L82" s="300" t="s">
        <v>614</v>
      </c>
      <c r="M82" s="293" t="s">
        <v>13555</v>
      </c>
      <c r="N82" s="187" t="s">
        <v>13590</v>
      </c>
    </row>
    <row r="83" spans="1:14" ht="30">
      <c r="A83" s="293" t="str">
        <f t="shared" si="7"/>
        <v>DefinitionsB13</v>
      </c>
      <c r="B83" s="293" t="s">
        <v>971</v>
      </c>
      <c r="C83" s="293" t="s">
        <v>982</v>
      </c>
      <c r="D83" s="293" t="s">
        <v>13546</v>
      </c>
      <c r="E83" s="257" t="s">
        <v>13556</v>
      </c>
      <c r="F83" s="345" t="s">
        <v>14655</v>
      </c>
      <c r="G83" s="293" t="s">
        <v>13557</v>
      </c>
      <c r="H83" s="293" t="s">
        <v>347</v>
      </c>
      <c r="I83" s="293" t="s">
        <v>87</v>
      </c>
      <c r="J83" s="293" t="s">
        <v>104</v>
      </c>
      <c r="K83" s="287" t="s">
        <v>200</v>
      </c>
      <c r="L83" s="300" t="s">
        <v>163</v>
      </c>
      <c r="M83" s="293" t="s">
        <v>13558</v>
      </c>
      <c r="N83" s="187" t="s">
        <v>13578</v>
      </c>
    </row>
    <row r="84" spans="1:14" ht="15">
      <c r="A84" s="293" t="str">
        <f t="shared" si="7"/>
        <v>DefinitionsB14</v>
      </c>
      <c r="B84" s="293" t="s">
        <v>971</v>
      </c>
      <c r="C84" s="293" t="s">
        <v>983</v>
      </c>
      <c r="D84" s="293" t="s">
        <v>1034</v>
      </c>
      <c r="E84" s="257" t="s">
        <v>13659</v>
      </c>
      <c r="F84" s="345" t="s">
        <v>14656</v>
      </c>
      <c r="G84" s="293" t="s">
        <v>367</v>
      </c>
      <c r="H84" s="293" t="s">
        <v>348</v>
      </c>
      <c r="I84" s="293" t="s">
        <v>88</v>
      </c>
      <c r="J84" s="293" t="s">
        <v>105</v>
      </c>
      <c r="K84" s="287" t="s">
        <v>201</v>
      </c>
      <c r="L84" s="300" t="s">
        <v>164</v>
      </c>
      <c r="M84" s="293" t="s">
        <v>13559</v>
      </c>
      <c r="N84" s="187" t="s">
        <v>13530</v>
      </c>
    </row>
    <row r="85" spans="1:14" ht="15">
      <c r="A85" s="293" t="str">
        <f t="shared" si="7"/>
        <v>DefinitionsB15</v>
      </c>
      <c r="B85" s="293" t="s">
        <v>971</v>
      </c>
      <c r="C85" s="293" t="s">
        <v>984</v>
      </c>
      <c r="D85" s="293" t="s">
        <v>1035</v>
      </c>
      <c r="E85" s="257" t="s">
        <v>1035</v>
      </c>
      <c r="F85" s="345" t="s">
        <v>1035</v>
      </c>
      <c r="G85" s="293" t="s">
        <v>1035</v>
      </c>
      <c r="H85" s="293" t="s">
        <v>1035</v>
      </c>
      <c r="I85" s="293" t="s">
        <v>1035</v>
      </c>
      <c r="J85" s="293" t="s">
        <v>1035</v>
      </c>
      <c r="K85" s="287" t="s">
        <v>1035</v>
      </c>
      <c r="L85" s="300" t="s">
        <v>1035</v>
      </c>
      <c r="M85" s="293" t="s">
        <v>1035</v>
      </c>
      <c r="N85" s="187" t="s">
        <v>13531</v>
      </c>
    </row>
    <row r="86" spans="1:14" ht="30">
      <c r="A86" s="293" t="str">
        <f t="shared" si="7"/>
        <v>DefinitionsB16</v>
      </c>
      <c r="B86" s="293" t="s">
        <v>971</v>
      </c>
      <c r="C86" s="293" t="s">
        <v>985</v>
      </c>
      <c r="D86" s="293" t="s">
        <v>14411</v>
      </c>
      <c r="E86" s="257" t="s">
        <v>13660</v>
      </c>
      <c r="F86" s="345" t="s">
        <v>15461</v>
      </c>
      <c r="G86" s="293" t="s">
        <v>368</v>
      </c>
      <c r="H86" s="293" t="s">
        <v>15463</v>
      </c>
      <c r="I86" s="293" t="s">
        <v>89</v>
      </c>
      <c r="J86" s="293" t="s">
        <v>15462</v>
      </c>
      <c r="K86" s="287" t="s">
        <v>202</v>
      </c>
      <c r="L86" s="300" t="s">
        <v>1037</v>
      </c>
      <c r="M86" s="293" t="s">
        <v>13560</v>
      </c>
      <c r="N86" s="187" t="s">
        <v>13532</v>
      </c>
    </row>
    <row r="87" spans="1:14" ht="15">
      <c r="A87" s="293" t="str">
        <f t="shared" si="7"/>
        <v>DefinitionsB17</v>
      </c>
      <c r="B87" s="293" t="s">
        <v>971</v>
      </c>
      <c r="C87" s="293" t="s">
        <v>986</v>
      </c>
      <c r="D87" s="293" t="s">
        <v>1039</v>
      </c>
      <c r="E87" s="257" t="s">
        <v>13561</v>
      </c>
      <c r="F87" s="345" t="s">
        <v>14657</v>
      </c>
      <c r="G87" s="293" t="s">
        <v>13562</v>
      </c>
      <c r="H87" s="293" t="s">
        <v>349</v>
      </c>
      <c r="I87" s="293" t="s">
        <v>90</v>
      </c>
      <c r="J87" s="293" t="s">
        <v>106</v>
      </c>
      <c r="K87" s="287" t="s">
        <v>203</v>
      </c>
      <c r="L87" s="300" t="s">
        <v>165</v>
      </c>
      <c r="M87" s="293" t="s">
        <v>13563</v>
      </c>
      <c r="N87" s="187" t="s">
        <v>13533</v>
      </c>
    </row>
    <row r="88" spans="1:14" ht="15">
      <c r="A88" s="293" t="str">
        <f t="shared" si="7"/>
        <v>DefinitionsB18</v>
      </c>
      <c r="B88" s="293" t="s">
        <v>971</v>
      </c>
      <c r="C88" s="293" t="s">
        <v>987</v>
      </c>
      <c r="D88" s="293" t="s">
        <v>583</v>
      </c>
      <c r="E88" s="257" t="s">
        <v>13564</v>
      </c>
      <c r="F88" s="345" t="s">
        <v>14658</v>
      </c>
      <c r="G88" s="293" t="s">
        <v>13565</v>
      </c>
      <c r="H88" s="293" t="s">
        <v>350</v>
      </c>
      <c r="I88" s="293" t="s">
        <v>91</v>
      </c>
      <c r="J88" s="293" t="s">
        <v>107</v>
      </c>
      <c r="K88" s="287" t="s">
        <v>204</v>
      </c>
      <c r="L88" s="300" t="s">
        <v>166</v>
      </c>
      <c r="M88" s="293" t="s">
        <v>13566</v>
      </c>
      <c r="N88" s="187" t="s">
        <v>13534</v>
      </c>
    </row>
    <row r="89" spans="1:14" ht="30">
      <c r="A89" s="293" t="str">
        <f t="shared" si="7"/>
        <v>DefinitionsB19</v>
      </c>
      <c r="B89" s="293" t="s">
        <v>971</v>
      </c>
      <c r="C89" s="293" t="s">
        <v>988</v>
      </c>
      <c r="D89" s="293" t="s">
        <v>880</v>
      </c>
      <c r="E89" s="257" t="s">
        <v>13661</v>
      </c>
      <c r="F89" s="345" t="s">
        <v>14659</v>
      </c>
      <c r="G89" s="293" t="s">
        <v>880</v>
      </c>
      <c r="H89" s="293" t="s">
        <v>1080</v>
      </c>
      <c r="I89" s="293" t="s">
        <v>1080</v>
      </c>
      <c r="J89" s="293" t="s">
        <v>880</v>
      </c>
      <c r="K89" s="287" t="s">
        <v>880</v>
      </c>
      <c r="L89" s="300" t="s">
        <v>880</v>
      </c>
      <c r="M89" s="293" t="s">
        <v>880</v>
      </c>
      <c r="N89" s="187" t="s">
        <v>13535</v>
      </c>
    </row>
    <row r="90" spans="1:14" ht="15">
      <c r="A90" s="293" t="str">
        <f t="shared" si="7"/>
        <v>DefinitionsB20</v>
      </c>
      <c r="B90" s="293" t="s">
        <v>971</v>
      </c>
      <c r="C90" s="293" t="s">
        <v>989</v>
      </c>
      <c r="D90" s="293" t="s">
        <v>969</v>
      </c>
      <c r="E90" s="257" t="s">
        <v>1081</v>
      </c>
      <c r="F90" s="345" t="s">
        <v>14660</v>
      </c>
      <c r="G90" s="293" t="s">
        <v>1082</v>
      </c>
      <c r="H90" s="293" t="s">
        <v>1083</v>
      </c>
      <c r="I90" s="293" t="s">
        <v>1084</v>
      </c>
      <c r="J90" s="293" t="s">
        <v>1085</v>
      </c>
      <c r="K90" s="287" t="s">
        <v>1150</v>
      </c>
      <c r="L90" s="300" t="s">
        <v>615</v>
      </c>
      <c r="M90" s="293" t="s">
        <v>13567</v>
      </c>
      <c r="N90" s="187" t="s">
        <v>13537</v>
      </c>
    </row>
    <row r="91" spans="1:14" ht="15">
      <c r="A91" s="293" t="str">
        <f t="shared" si="7"/>
        <v>DefinitionsB21</v>
      </c>
      <c r="B91" s="293" t="s">
        <v>971</v>
      </c>
      <c r="C91" s="293" t="s">
        <v>990</v>
      </c>
      <c r="D91" s="293" t="s">
        <v>13503</v>
      </c>
      <c r="E91" s="288" t="s">
        <v>13662</v>
      </c>
      <c r="F91" s="345" t="s">
        <v>13503</v>
      </c>
      <c r="G91" s="293" t="s">
        <v>13503</v>
      </c>
      <c r="H91" s="293" t="s">
        <v>13503</v>
      </c>
      <c r="I91" s="293" t="s">
        <v>13503</v>
      </c>
      <c r="J91" s="293" t="s">
        <v>13503</v>
      </c>
      <c r="K91" s="287" t="s">
        <v>13503</v>
      </c>
      <c r="L91" s="300" t="s">
        <v>13503</v>
      </c>
      <c r="M91" s="293" t="s">
        <v>13503</v>
      </c>
      <c r="N91" s="187" t="s">
        <v>13502</v>
      </c>
    </row>
    <row r="92" spans="1:14" ht="30">
      <c r="A92" s="293" t="str">
        <f t="shared" si="7"/>
        <v>DefinitionsB22</v>
      </c>
      <c r="B92" s="293" t="s">
        <v>971</v>
      </c>
      <c r="C92" s="293" t="s">
        <v>991</v>
      </c>
      <c r="D92" s="293" t="s">
        <v>587</v>
      </c>
      <c r="E92" s="257" t="s">
        <v>13568</v>
      </c>
      <c r="F92" s="345" t="s">
        <v>14661</v>
      </c>
      <c r="G92" s="293" t="s">
        <v>369</v>
      </c>
      <c r="H92" s="293" t="s">
        <v>351</v>
      </c>
      <c r="I92" s="293" t="s">
        <v>92</v>
      </c>
      <c r="J92" s="293" t="s">
        <v>1368</v>
      </c>
      <c r="K92" s="287" t="s">
        <v>205</v>
      </c>
      <c r="L92" s="300" t="s">
        <v>616</v>
      </c>
      <c r="M92" s="293" t="s">
        <v>13569</v>
      </c>
      <c r="N92" s="187" t="s">
        <v>13541</v>
      </c>
    </row>
    <row r="93" spans="1:14" ht="30">
      <c r="A93" s="293" t="str">
        <f t="shared" si="7"/>
        <v>DefinitionsB23</v>
      </c>
      <c r="B93" s="293" t="s">
        <v>971</v>
      </c>
      <c r="C93" s="293" t="s">
        <v>992</v>
      </c>
      <c r="D93" s="293" t="s">
        <v>13498</v>
      </c>
      <c r="E93" s="257" t="s">
        <v>13663</v>
      </c>
      <c r="F93" s="345" t="s">
        <v>14662</v>
      </c>
      <c r="G93" s="293" t="s">
        <v>14814</v>
      </c>
      <c r="H93" s="293" t="s">
        <v>13579</v>
      </c>
      <c r="I93" s="293" t="s">
        <v>13580</v>
      </c>
      <c r="J93" s="293" t="s">
        <v>13498</v>
      </c>
      <c r="K93" s="287" t="s">
        <v>13626</v>
      </c>
      <c r="L93" s="308" t="s">
        <v>13498</v>
      </c>
      <c r="M93" s="293" t="s">
        <v>13773</v>
      </c>
      <c r="N93" s="187" t="s">
        <v>13612</v>
      </c>
    </row>
    <row r="94" spans="1:14" ht="30">
      <c r="A94" s="293" t="str">
        <f t="shared" si="7"/>
        <v>DefinitionsB24</v>
      </c>
      <c r="B94" s="293" t="s">
        <v>971</v>
      </c>
      <c r="C94" s="293" t="s">
        <v>1019</v>
      </c>
      <c r="D94" s="293" t="s">
        <v>13499</v>
      </c>
      <c r="E94" s="257" t="s">
        <v>13664</v>
      </c>
      <c r="F94" s="345" t="s">
        <v>14663</v>
      </c>
      <c r="G94" s="293" t="s">
        <v>14815</v>
      </c>
      <c r="H94" s="293" t="s">
        <v>345</v>
      </c>
      <c r="I94" s="293" t="s">
        <v>13499</v>
      </c>
      <c r="J94" s="293" t="s">
        <v>13499</v>
      </c>
      <c r="K94" s="287" t="s">
        <v>13627</v>
      </c>
      <c r="L94" s="300" t="s">
        <v>13789</v>
      </c>
      <c r="M94" s="293" t="s">
        <v>13774</v>
      </c>
      <c r="N94" s="187" t="s">
        <v>13596</v>
      </c>
    </row>
    <row r="95" spans="1:14" ht="101.5" customHeight="1">
      <c r="A95" s="293" t="str">
        <f t="shared" si="7"/>
        <v>DefinitionsB25</v>
      </c>
      <c r="B95" s="293" t="s">
        <v>971</v>
      </c>
      <c r="C95" s="293" t="s">
        <v>486</v>
      </c>
      <c r="D95" s="293" t="s">
        <v>13497</v>
      </c>
      <c r="E95" s="257" t="s">
        <v>13665</v>
      </c>
      <c r="F95" s="345" t="s">
        <v>14664</v>
      </c>
      <c r="G95" s="293" t="s">
        <v>14816</v>
      </c>
      <c r="H95" s="173" t="s">
        <v>13581</v>
      </c>
      <c r="I95" s="293" t="s">
        <v>13582</v>
      </c>
      <c r="J95" s="293" t="s">
        <v>13812</v>
      </c>
      <c r="K95" s="287" t="s">
        <v>13628</v>
      </c>
      <c r="L95" s="300" t="s">
        <v>610</v>
      </c>
      <c r="M95" s="293" t="s">
        <v>13583</v>
      </c>
      <c r="N95" s="295" t="s">
        <v>13584</v>
      </c>
    </row>
    <row r="96" spans="1:14" ht="15">
      <c r="A96" s="293" t="str">
        <f t="shared" si="7"/>
        <v>DefinitionsB26</v>
      </c>
      <c r="B96" s="293" t="s">
        <v>971</v>
      </c>
      <c r="C96" s="293" t="s">
        <v>588</v>
      </c>
      <c r="D96" s="293" t="s">
        <v>879</v>
      </c>
      <c r="E96" s="257" t="s">
        <v>13666</v>
      </c>
      <c r="F96" s="345" t="s">
        <v>14665</v>
      </c>
      <c r="G96" s="293" t="s">
        <v>1086</v>
      </c>
      <c r="H96" s="293" t="s">
        <v>879</v>
      </c>
      <c r="I96" s="293" t="s">
        <v>879</v>
      </c>
      <c r="J96" s="293" t="s">
        <v>879</v>
      </c>
      <c r="K96" s="287" t="s">
        <v>879</v>
      </c>
      <c r="L96" s="300" t="s">
        <v>879</v>
      </c>
      <c r="M96" s="293" t="s">
        <v>879</v>
      </c>
      <c r="N96" s="187" t="s">
        <v>13544</v>
      </c>
    </row>
    <row r="97" spans="1:14" ht="30">
      <c r="A97" s="293" t="str">
        <f t="shared" si="7"/>
        <v>DefinitionsB27</v>
      </c>
      <c r="B97" s="293" t="s">
        <v>971</v>
      </c>
      <c r="C97" s="293" t="s">
        <v>591</v>
      </c>
      <c r="D97" s="293" t="s">
        <v>1112</v>
      </c>
      <c r="E97" s="257" t="s">
        <v>1087</v>
      </c>
      <c r="F97" s="345" t="s">
        <v>14666</v>
      </c>
      <c r="G97" s="293" t="s">
        <v>1088</v>
      </c>
      <c r="H97" s="293" t="s">
        <v>1089</v>
      </c>
      <c r="I97" s="293" t="s">
        <v>1090</v>
      </c>
      <c r="J97" s="293" t="s">
        <v>1091</v>
      </c>
      <c r="K97" s="287" t="s">
        <v>1151</v>
      </c>
      <c r="L97" s="300" t="s">
        <v>617</v>
      </c>
      <c r="M97" s="293" t="s">
        <v>13570</v>
      </c>
      <c r="N97" s="187" t="s">
        <v>13585</v>
      </c>
    </row>
    <row r="98" spans="1:14" ht="15">
      <c r="A98" s="293" t="str">
        <f t="shared" si="7"/>
        <v>DefinitionsB28</v>
      </c>
      <c r="B98" s="293" t="s">
        <v>971</v>
      </c>
      <c r="C98" s="293" t="s">
        <v>594</v>
      </c>
      <c r="D98" s="293" t="s">
        <v>599</v>
      </c>
      <c r="E98" s="257" t="s">
        <v>13571</v>
      </c>
      <c r="F98" s="345" t="s">
        <v>14667</v>
      </c>
      <c r="G98" s="293" t="s">
        <v>370</v>
      </c>
      <c r="H98" s="293" t="s">
        <v>352</v>
      </c>
      <c r="I98" s="293" t="s">
        <v>93</v>
      </c>
      <c r="J98" s="293" t="s">
        <v>108</v>
      </c>
      <c r="K98" s="287" t="s">
        <v>206</v>
      </c>
      <c r="L98" s="300" t="s">
        <v>167</v>
      </c>
      <c r="M98" s="293" t="s">
        <v>13572</v>
      </c>
      <c r="N98" s="187" t="s">
        <v>13597</v>
      </c>
    </row>
    <row r="99" spans="1:14" ht="30">
      <c r="A99" s="293" t="str">
        <f t="shared" si="7"/>
        <v>DefinitionsB29</v>
      </c>
      <c r="B99" s="293" t="s">
        <v>971</v>
      </c>
      <c r="C99" s="293" t="s">
        <v>597</v>
      </c>
      <c r="D99" s="293" t="s">
        <v>600</v>
      </c>
      <c r="E99" s="257" t="s">
        <v>13667</v>
      </c>
      <c r="F99" s="345" t="s">
        <v>14668</v>
      </c>
      <c r="G99" s="293" t="s">
        <v>371</v>
      </c>
      <c r="H99" s="293" t="s">
        <v>1092</v>
      </c>
      <c r="I99" s="293" t="s">
        <v>94</v>
      </c>
      <c r="J99" s="293" t="s">
        <v>109</v>
      </c>
      <c r="K99" s="287" t="s">
        <v>207</v>
      </c>
      <c r="L99" s="300" t="s">
        <v>618</v>
      </c>
      <c r="M99" s="293" t="s">
        <v>13573</v>
      </c>
      <c r="N99" s="187" t="s">
        <v>13598</v>
      </c>
    </row>
    <row r="100" spans="1:14" ht="30">
      <c r="A100" s="293" t="str">
        <f t="shared" si="7"/>
        <v>DefinitionsB30</v>
      </c>
      <c r="B100" s="293" t="s">
        <v>971</v>
      </c>
      <c r="C100" s="293" t="s">
        <v>601</v>
      </c>
      <c r="D100" s="293" t="s">
        <v>603</v>
      </c>
      <c r="E100" s="257" t="s">
        <v>13668</v>
      </c>
      <c r="F100" s="345" t="s">
        <v>14669</v>
      </c>
      <c r="G100" s="293" t="s">
        <v>372</v>
      </c>
      <c r="H100" s="293" t="s">
        <v>1093</v>
      </c>
      <c r="I100" s="293" t="s">
        <v>95</v>
      </c>
      <c r="J100" s="293" t="s">
        <v>110</v>
      </c>
      <c r="K100" s="287" t="s">
        <v>208</v>
      </c>
      <c r="L100" s="300" t="s">
        <v>619</v>
      </c>
      <c r="M100" s="293" t="s">
        <v>13574</v>
      </c>
      <c r="N100" s="187" t="s">
        <v>13599</v>
      </c>
    </row>
    <row r="101" spans="1:14" ht="30">
      <c r="A101" s="293" t="str">
        <f t="shared" si="7"/>
        <v>DefinitionsB31</v>
      </c>
      <c r="B101" s="293" t="s">
        <v>971</v>
      </c>
      <c r="C101" s="293" t="s">
        <v>487</v>
      </c>
      <c r="D101" s="293" t="s">
        <v>604</v>
      </c>
      <c r="E101" s="257" t="s">
        <v>13669</v>
      </c>
      <c r="F101" s="345" t="s">
        <v>14670</v>
      </c>
      <c r="G101" s="293" t="s">
        <v>373</v>
      </c>
      <c r="H101" s="293" t="s">
        <v>1094</v>
      </c>
      <c r="I101" s="293" t="s">
        <v>96</v>
      </c>
      <c r="J101" s="293" t="s">
        <v>111</v>
      </c>
      <c r="K101" s="287" t="s">
        <v>209</v>
      </c>
      <c r="L101" s="300" t="s">
        <v>620</v>
      </c>
      <c r="M101" s="293" t="s">
        <v>13575</v>
      </c>
    </row>
    <row r="102" spans="1:14" ht="15">
      <c r="A102" s="293" t="str">
        <f t="shared" si="7"/>
        <v>DefinitionsC2</v>
      </c>
      <c r="B102" s="293" t="s">
        <v>971</v>
      </c>
      <c r="C102" s="293" t="s">
        <v>1020</v>
      </c>
      <c r="D102" s="293" t="s">
        <v>1095</v>
      </c>
      <c r="F102" s="345" t="s">
        <v>14671</v>
      </c>
      <c r="G102" s="293" t="s">
        <v>892</v>
      </c>
      <c r="H102" s="293" t="s">
        <v>1095</v>
      </c>
      <c r="I102" s="293" t="s">
        <v>97</v>
      </c>
      <c r="J102" s="293" t="s">
        <v>1096</v>
      </c>
      <c r="K102" s="287" t="s">
        <v>1152</v>
      </c>
      <c r="L102" s="300" t="s">
        <v>621</v>
      </c>
      <c r="M102" s="293" t="s">
        <v>15134</v>
      </c>
    </row>
    <row r="103" spans="1:14" ht="15">
      <c r="A103" s="293" t="str">
        <f t="shared" si="7"/>
        <v>DefinitionsC3</v>
      </c>
      <c r="B103" s="293" t="s">
        <v>971</v>
      </c>
      <c r="C103" s="293" t="s">
        <v>993</v>
      </c>
      <c r="D103" s="293" t="s">
        <v>1024</v>
      </c>
      <c r="E103" s="257" t="s">
        <v>13670</v>
      </c>
      <c r="F103" s="345" t="s">
        <v>14672</v>
      </c>
      <c r="G103" s="293" t="s">
        <v>374</v>
      </c>
      <c r="H103" s="293" t="s">
        <v>353</v>
      </c>
      <c r="I103" s="293" t="s">
        <v>98</v>
      </c>
      <c r="J103" s="293" t="s">
        <v>112</v>
      </c>
      <c r="K103" s="287" t="s">
        <v>210</v>
      </c>
      <c r="L103" s="300" t="s">
        <v>168</v>
      </c>
      <c r="M103" s="293" t="s">
        <v>15135</v>
      </c>
    </row>
    <row r="104" spans="1:14" ht="90">
      <c r="A104" s="293" t="str">
        <f t="shared" si="7"/>
        <v>DefinitionsC4</v>
      </c>
      <c r="B104" s="293" t="s">
        <v>971</v>
      </c>
      <c r="C104" s="293" t="s">
        <v>994</v>
      </c>
      <c r="D104" s="293" t="s">
        <v>1026</v>
      </c>
      <c r="E104" s="257" t="s">
        <v>14259</v>
      </c>
      <c r="F104" s="345" t="s">
        <v>14673</v>
      </c>
      <c r="G104" s="293" t="s">
        <v>2295</v>
      </c>
      <c r="H104" s="293" t="s">
        <v>354</v>
      </c>
      <c r="I104" s="293" t="s">
        <v>99</v>
      </c>
      <c r="J104" s="293" t="s">
        <v>1369</v>
      </c>
      <c r="K104" s="287" t="s">
        <v>211</v>
      </c>
      <c r="L104" s="300" t="s">
        <v>169</v>
      </c>
      <c r="M104" s="293" t="s">
        <v>15136</v>
      </c>
    </row>
    <row r="105" spans="1:14" ht="82.5" customHeight="1">
      <c r="A105" s="293" t="str">
        <f t="shared" ref="A105" si="8">B105&amp;C105</f>
        <v>DefinitionsC5</v>
      </c>
      <c r="B105" s="293" t="s">
        <v>971</v>
      </c>
      <c r="C105" s="293" t="s">
        <v>995</v>
      </c>
      <c r="D105" s="298" t="s">
        <v>14410</v>
      </c>
      <c r="E105" s="257" t="s">
        <v>15318</v>
      </c>
      <c r="F105" s="345" t="s">
        <v>15484</v>
      </c>
      <c r="G105" s="293" t="s">
        <v>15319</v>
      </c>
      <c r="H105" s="293" t="s">
        <v>15321</v>
      </c>
      <c r="I105" s="293" t="s">
        <v>15323</v>
      </c>
      <c r="J105" s="293" t="s">
        <v>15320</v>
      </c>
      <c r="K105" s="287" t="s">
        <v>15322</v>
      </c>
      <c r="L105" s="300" t="s">
        <v>15324</v>
      </c>
      <c r="M105" s="293" t="s">
        <v>15325</v>
      </c>
    </row>
    <row r="106" spans="1:14" ht="210">
      <c r="A106" s="293" t="str">
        <f t="shared" ref="A106:A137" si="9">B106&amp;C106</f>
        <v>DefinitionsC6</v>
      </c>
      <c r="B106" s="293" t="s">
        <v>971</v>
      </c>
      <c r="C106" s="293" t="s">
        <v>996</v>
      </c>
      <c r="D106" s="295" t="s">
        <v>1145</v>
      </c>
      <c r="E106" s="327" t="s">
        <v>13671</v>
      </c>
      <c r="F106" s="346" t="s">
        <v>14674</v>
      </c>
      <c r="G106" s="295" t="s">
        <v>14817</v>
      </c>
      <c r="H106" s="295" t="s">
        <v>14882</v>
      </c>
      <c r="I106" s="295" t="s">
        <v>14937</v>
      </c>
      <c r="J106" s="295" t="s">
        <v>1388</v>
      </c>
      <c r="K106" s="289" t="s">
        <v>15000</v>
      </c>
      <c r="L106" s="301" t="s">
        <v>15061</v>
      </c>
      <c r="M106" s="295" t="s">
        <v>15137</v>
      </c>
    </row>
    <row r="107" spans="1:14" ht="165">
      <c r="A107" s="293" t="str">
        <f t="shared" si="9"/>
        <v>DefinitionsC7</v>
      </c>
      <c r="B107" s="293" t="s">
        <v>971</v>
      </c>
      <c r="C107" s="293" t="s">
        <v>997</v>
      </c>
      <c r="D107" s="293" t="s">
        <v>1028</v>
      </c>
      <c r="E107" s="257" t="s">
        <v>13672</v>
      </c>
      <c r="F107" s="345" t="s">
        <v>15485</v>
      </c>
      <c r="G107" s="293" t="s">
        <v>375</v>
      </c>
      <c r="H107" s="293" t="s">
        <v>14883</v>
      </c>
      <c r="I107" s="293" t="s">
        <v>100</v>
      </c>
      <c r="J107" s="293" t="s">
        <v>1389</v>
      </c>
      <c r="K107" s="287" t="s">
        <v>323</v>
      </c>
      <c r="L107" s="300" t="s">
        <v>13790</v>
      </c>
      <c r="M107" s="293" t="s">
        <v>13525</v>
      </c>
    </row>
    <row r="108" spans="1:14" ht="195">
      <c r="A108" s="293" t="str">
        <f t="shared" si="9"/>
        <v>DefinitionsC8</v>
      </c>
      <c r="B108" s="293" t="s">
        <v>971</v>
      </c>
      <c r="C108" s="293" t="s">
        <v>998</v>
      </c>
      <c r="D108" s="293" t="s">
        <v>1030</v>
      </c>
      <c r="E108" s="257" t="s">
        <v>13673</v>
      </c>
      <c r="F108" s="345" t="s">
        <v>14675</v>
      </c>
      <c r="G108" s="293" t="s">
        <v>376</v>
      </c>
      <c r="H108" s="173" t="s">
        <v>280</v>
      </c>
      <c r="I108" s="293" t="s">
        <v>101</v>
      </c>
      <c r="J108" s="293" t="s">
        <v>1390</v>
      </c>
      <c r="K108" s="287" t="s">
        <v>324</v>
      </c>
      <c r="L108" s="300" t="s">
        <v>170</v>
      </c>
      <c r="M108" s="293" t="s">
        <v>13526</v>
      </c>
    </row>
    <row r="109" spans="1:14" ht="90">
      <c r="A109" s="293" t="str">
        <f t="shared" si="9"/>
        <v>DefinitionsC9</v>
      </c>
      <c r="B109" s="293" t="s">
        <v>971</v>
      </c>
      <c r="C109" s="293" t="s">
        <v>999</v>
      </c>
      <c r="D109" s="293" t="s">
        <v>968</v>
      </c>
      <c r="E109" s="257" t="s">
        <v>13674</v>
      </c>
      <c r="F109" s="345" t="s">
        <v>14676</v>
      </c>
      <c r="G109" s="293" t="s">
        <v>14818</v>
      </c>
      <c r="H109" s="293" t="s">
        <v>14884</v>
      </c>
      <c r="I109" s="293" t="s">
        <v>14938</v>
      </c>
      <c r="J109" s="293" t="s">
        <v>1097</v>
      </c>
      <c r="K109" s="287" t="s">
        <v>325</v>
      </c>
      <c r="L109" s="300" t="s">
        <v>622</v>
      </c>
      <c r="M109" s="293" t="s">
        <v>13527</v>
      </c>
    </row>
    <row r="110" spans="1:14" ht="15">
      <c r="A110" s="293" t="str">
        <f t="shared" si="9"/>
        <v>DefinitionsC10</v>
      </c>
      <c r="B110" s="293" t="s">
        <v>971</v>
      </c>
      <c r="C110" s="293" t="s">
        <v>1000</v>
      </c>
      <c r="D110" s="293" t="s">
        <v>1245</v>
      </c>
      <c r="E110" s="257" t="s">
        <v>888</v>
      </c>
      <c r="F110" s="345" t="s">
        <v>14677</v>
      </c>
      <c r="G110" s="293" t="s">
        <v>1098</v>
      </c>
      <c r="H110" s="293" t="s">
        <v>1099</v>
      </c>
      <c r="I110" s="293" t="s">
        <v>1100</v>
      </c>
      <c r="J110" s="293" t="s">
        <v>1101</v>
      </c>
      <c r="K110" s="287" t="s">
        <v>326</v>
      </c>
      <c r="L110" s="300" t="s">
        <v>623</v>
      </c>
      <c r="M110" s="293" t="s">
        <v>13528</v>
      </c>
    </row>
    <row r="111" spans="1:14" ht="165">
      <c r="A111" s="293" t="str">
        <f t="shared" si="9"/>
        <v>DefinitionsC11</v>
      </c>
      <c r="B111" s="293" t="s">
        <v>971</v>
      </c>
      <c r="C111" s="293" t="s">
        <v>1001</v>
      </c>
      <c r="D111" s="293" t="s">
        <v>1031</v>
      </c>
      <c r="E111" s="328" t="s">
        <v>13675</v>
      </c>
      <c r="F111" s="345" t="s">
        <v>14678</v>
      </c>
      <c r="G111" s="293" t="s">
        <v>14819</v>
      </c>
      <c r="H111" s="293" t="s">
        <v>14885</v>
      </c>
      <c r="I111" s="293" t="s">
        <v>14939</v>
      </c>
      <c r="J111" s="293" t="s">
        <v>1391</v>
      </c>
      <c r="K111" s="287" t="s">
        <v>327</v>
      </c>
      <c r="L111" s="300" t="s">
        <v>13791</v>
      </c>
      <c r="M111" s="293" t="s">
        <v>13529</v>
      </c>
    </row>
    <row r="112" spans="1:14" ht="135">
      <c r="A112" s="293" t="str">
        <f t="shared" si="9"/>
        <v>DefinitionsC12</v>
      </c>
      <c r="B112" s="293" t="s">
        <v>971</v>
      </c>
      <c r="C112" s="293" t="s">
        <v>1002</v>
      </c>
      <c r="D112" s="293" t="s">
        <v>13504</v>
      </c>
      <c r="E112" s="328" t="s">
        <v>13676</v>
      </c>
      <c r="F112" s="345" t="s">
        <v>14679</v>
      </c>
      <c r="G112" s="293" t="s">
        <v>13586</v>
      </c>
      <c r="H112" s="293" t="s">
        <v>13587</v>
      </c>
      <c r="I112" s="293" t="s">
        <v>14940</v>
      </c>
      <c r="J112" s="293" t="s">
        <v>13813</v>
      </c>
      <c r="K112" s="287" t="s">
        <v>13588</v>
      </c>
      <c r="L112" s="300" t="s">
        <v>13589</v>
      </c>
      <c r="M112" s="293" t="s">
        <v>13590</v>
      </c>
    </row>
    <row r="113" spans="1:13" ht="180">
      <c r="A113" s="293" t="str">
        <f t="shared" si="9"/>
        <v>DefinitionsC13</v>
      </c>
      <c r="B113" s="293" t="s">
        <v>971</v>
      </c>
      <c r="C113" s="293" t="s">
        <v>1003</v>
      </c>
      <c r="D113" s="293" t="s">
        <v>13505</v>
      </c>
      <c r="E113" s="328" t="s">
        <v>13677</v>
      </c>
      <c r="F113" s="345" t="s">
        <v>14680</v>
      </c>
      <c r="G113" s="293" t="s">
        <v>13591</v>
      </c>
      <c r="H113" s="173" t="s">
        <v>13592</v>
      </c>
      <c r="I113" s="293" t="s">
        <v>13593</v>
      </c>
      <c r="J113" s="293" t="s">
        <v>13814</v>
      </c>
      <c r="K113" s="287" t="s">
        <v>13594</v>
      </c>
      <c r="L113" s="300" t="s">
        <v>13792</v>
      </c>
      <c r="M113" s="293" t="s">
        <v>13578</v>
      </c>
    </row>
    <row r="114" spans="1:13" ht="409.6">
      <c r="A114" s="293" t="str">
        <f t="shared" si="9"/>
        <v>DefinitionsC14</v>
      </c>
      <c r="B114" s="293" t="s">
        <v>971</v>
      </c>
      <c r="C114" s="293" t="s">
        <v>1004</v>
      </c>
      <c r="D114" s="293" t="s">
        <v>1033</v>
      </c>
      <c r="E114" s="328" t="s">
        <v>14525</v>
      </c>
      <c r="F114" s="345" t="s">
        <v>15486</v>
      </c>
      <c r="G114" s="293" t="s">
        <v>14820</v>
      </c>
      <c r="H114" s="293" t="s">
        <v>14886</v>
      </c>
      <c r="I114" s="293" t="s">
        <v>14941</v>
      </c>
      <c r="J114" s="293" t="s">
        <v>1370</v>
      </c>
      <c r="K114" s="287" t="s">
        <v>15001</v>
      </c>
      <c r="L114" s="300" t="s">
        <v>15062</v>
      </c>
      <c r="M114" s="293" t="s">
        <v>15138</v>
      </c>
    </row>
    <row r="115" spans="1:13" ht="300">
      <c r="A115" s="293" t="str">
        <f t="shared" si="9"/>
        <v>DefinitionsC15</v>
      </c>
      <c r="B115" s="293" t="s">
        <v>971</v>
      </c>
      <c r="C115" s="293" t="s">
        <v>1005</v>
      </c>
      <c r="D115" s="293" t="s">
        <v>1036</v>
      </c>
      <c r="E115" s="328" t="s">
        <v>13678</v>
      </c>
      <c r="F115" s="345" t="s">
        <v>14681</v>
      </c>
      <c r="G115" s="293" t="s">
        <v>552</v>
      </c>
      <c r="H115" s="293" t="s">
        <v>281</v>
      </c>
      <c r="I115" s="293" t="s">
        <v>212</v>
      </c>
      <c r="J115" s="293" t="s">
        <v>13815</v>
      </c>
      <c r="K115" s="287" t="s">
        <v>328</v>
      </c>
      <c r="L115" s="300" t="s">
        <v>171</v>
      </c>
      <c r="M115" s="293" t="s">
        <v>13531</v>
      </c>
    </row>
    <row r="116" spans="1:13" ht="150">
      <c r="A116" s="293" t="str">
        <f t="shared" si="9"/>
        <v>DefinitionsC16</v>
      </c>
      <c r="B116" s="293" t="s">
        <v>971</v>
      </c>
      <c r="C116" s="293" t="s">
        <v>1006</v>
      </c>
      <c r="D116" s="293" t="s">
        <v>1038</v>
      </c>
      <c r="E116" s="257" t="s">
        <v>13679</v>
      </c>
      <c r="F116" s="345" t="s">
        <v>14682</v>
      </c>
      <c r="G116" s="293" t="s">
        <v>553</v>
      </c>
      <c r="H116" s="293" t="s">
        <v>282</v>
      </c>
      <c r="I116" s="293" t="s">
        <v>213</v>
      </c>
      <c r="J116" s="293" t="s">
        <v>1371</v>
      </c>
      <c r="K116" s="287" t="s">
        <v>329</v>
      </c>
      <c r="L116" s="300" t="s">
        <v>172</v>
      </c>
      <c r="M116" s="293" t="s">
        <v>13532</v>
      </c>
    </row>
    <row r="117" spans="1:13" ht="398">
      <c r="A117" s="293" t="str">
        <f t="shared" si="9"/>
        <v>DefinitionsC17</v>
      </c>
      <c r="B117" s="293" t="s">
        <v>971</v>
      </c>
      <c r="C117" s="293" t="s">
        <v>1007</v>
      </c>
      <c r="D117" s="293" t="s">
        <v>1040</v>
      </c>
      <c r="E117" s="328" t="s">
        <v>14526</v>
      </c>
      <c r="F117" s="345" t="s">
        <v>14683</v>
      </c>
      <c r="G117" s="293" t="s">
        <v>14821</v>
      </c>
      <c r="H117" s="293" t="s">
        <v>14887</v>
      </c>
      <c r="I117" s="293" t="s">
        <v>14942</v>
      </c>
      <c r="J117" s="293" t="s">
        <v>1372</v>
      </c>
      <c r="K117" s="287" t="s">
        <v>15002</v>
      </c>
      <c r="L117" s="300" t="s">
        <v>15063</v>
      </c>
      <c r="M117" s="293" t="s">
        <v>15139</v>
      </c>
    </row>
    <row r="118" spans="1:13" ht="270">
      <c r="A118" s="293" t="str">
        <f t="shared" si="9"/>
        <v>DefinitionsC18</v>
      </c>
      <c r="B118" s="293" t="s">
        <v>971</v>
      </c>
      <c r="C118" s="293" t="s">
        <v>1008</v>
      </c>
      <c r="D118" s="293" t="s">
        <v>582</v>
      </c>
      <c r="E118" s="328" t="s">
        <v>14527</v>
      </c>
      <c r="F118" s="345" t="s">
        <v>14684</v>
      </c>
      <c r="G118" s="293" t="s">
        <v>14822</v>
      </c>
      <c r="H118" s="173" t="s">
        <v>14888</v>
      </c>
      <c r="I118" s="293" t="s">
        <v>14943</v>
      </c>
      <c r="J118" s="293" t="s">
        <v>1373</v>
      </c>
      <c r="K118" s="287" t="s">
        <v>15003</v>
      </c>
      <c r="L118" s="300" t="s">
        <v>15064</v>
      </c>
      <c r="M118" s="293" t="s">
        <v>15140</v>
      </c>
    </row>
    <row r="119" spans="1:13" ht="30">
      <c r="A119" s="293" t="str">
        <f t="shared" si="9"/>
        <v>DefinitionsC19</v>
      </c>
      <c r="B119" s="293" t="s">
        <v>971</v>
      </c>
      <c r="C119" s="293" t="s">
        <v>1009</v>
      </c>
      <c r="D119" s="293" t="s">
        <v>584</v>
      </c>
      <c r="E119" s="257" t="s">
        <v>889</v>
      </c>
      <c r="F119" s="338" t="s">
        <v>14685</v>
      </c>
      <c r="G119" s="293" t="s">
        <v>851</v>
      </c>
      <c r="H119" s="293" t="s">
        <v>852</v>
      </c>
      <c r="I119" s="293" t="s">
        <v>214</v>
      </c>
      <c r="J119" s="293" t="s">
        <v>853</v>
      </c>
      <c r="K119" s="287" t="s">
        <v>330</v>
      </c>
      <c r="L119" s="300" t="s">
        <v>624</v>
      </c>
      <c r="M119" s="293" t="s">
        <v>13535</v>
      </c>
    </row>
    <row r="120" spans="1:13" ht="75">
      <c r="A120" s="293" t="str">
        <f t="shared" si="9"/>
        <v>DefinitionsC20</v>
      </c>
      <c r="B120" s="293" t="s">
        <v>971</v>
      </c>
      <c r="C120" s="293" t="s">
        <v>1010</v>
      </c>
      <c r="D120" s="293" t="s">
        <v>970</v>
      </c>
      <c r="E120" s="257" t="s">
        <v>13536</v>
      </c>
      <c r="F120" s="338" t="s">
        <v>14686</v>
      </c>
      <c r="G120" s="293" t="s">
        <v>854</v>
      </c>
      <c r="H120" s="293" t="s">
        <v>283</v>
      </c>
      <c r="I120" s="293" t="s">
        <v>215</v>
      </c>
      <c r="J120" s="293" t="s">
        <v>855</v>
      </c>
      <c r="K120" s="287" t="s">
        <v>331</v>
      </c>
      <c r="L120" s="300" t="s">
        <v>625</v>
      </c>
      <c r="M120" s="293" t="s">
        <v>13537</v>
      </c>
    </row>
    <row r="121" spans="1:13" ht="30">
      <c r="A121" s="293" t="str">
        <f t="shared" si="9"/>
        <v>DefinitionsC21</v>
      </c>
      <c r="B121" s="293" t="s">
        <v>971</v>
      </c>
      <c r="C121" s="293" t="s">
        <v>1011</v>
      </c>
      <c r="D121" s="293" t="s">
        <v>13502</v>
      </c>
      <c r="E121" s="257" t="s">
        <v>13680</v>
      </c>
      <c r="F121" s="338" t="s">
        <v>14687</v>
      </c>
      <c r="G121" s="293" t="s">
        <v>14823</v>
      </c>
      <c r="H121" s="293" t="s">
        <v>13502</v>
      </c>
      <c r="I121" s="293" t="s">
        <v>13502</v>
      </c>
      <c r="J121" s="293" t="s">
        <v>13502</v>
      </c>
      <c r="K121" s="287" t="s">
        <v>13502</v>
      </c>
      <c r="L121" s="300" t="s">
        <v>13502</v>
      </c>
      <c r="M121" s="293" t="s">
        <v>13502</v>
      </c>
    </row>
    <row r="122" spans="1:13" ht="195">
      <c r="A122" s="293" t="str">
        <f t="shared" si="9"/>
        <v>DefinitionsC22</v>
      </c>
      <c r="B122" s="293" t="s">
        <v>971</v>
      </c>
      <c r="C122" s="293" t="s">
        <v>1012</v>
      </c>
      <c r="D122" s="293" t="s">
        <v>590</v>
      </c>
      <c r="E122" s="328" t="s">
        <v>13681</v>
      </c>
      <c r="F122" s="338" t="s">
        <v>14688</v>
      </c>
      <c r="G122" s="293" t="s">
        <v>13538</v>
      </c>
      <c r="H122" s="293" t="s">
        <v>13539</v>
      </c>
      <c r="I122" s="293" t="s">
        <v>216</v>
      </c>
      <c r="J122" s="293" t="s">
        <v>1374</v>
      </c>
      <c r="K122" s="287" t="s">
        <v>332</v>
      </c>
      <c r="L122" s="300" t="s">
        <v>173</v>
      </c>
      <c r="M122" s="293" t="s">
        <v>13540</v>
      </c>
    </row>
    <row r="123" spans="1:13" ht="120">
      <c r="A123" s="293" t="str">
        <f t="shared" si="9"/>
        <v>DefinitionsC23</v>
      </c>
      <c r="B123" s="293" t="s">
        <v>971</v>
      </c>
      <c r="C123" s="293" t="s">
        <v>1013</v>
      </c>
      <c r="D123" s="293" t="s">
        <v>13501</v>
      </c>
      <c r="E123" s="257" t="s">
        <v>13682</v>
      </c>
      <c r="F123" s="345" t="s">
        <v>14689</v>
      </c>
      <c r="G123" s="293" t="s">
        <v>14824</v>
      </c>
      <c r="H123" s="293" t="s">
        <v>13781</v>
      </c>
      <c r="I123" s="293" t="s">
        <v>13828</v>
      </c>
      <c r="J123" s="293" t="s">
        <v>13816</v>
      </c>
      <c r="K123" s="287" t="s">
        <v>13629</v>
      </c>
      <c r="L123" s="300" t="s">
        <v>15065</v>
      </c>
      <c r="M123" s="293" t="s">
        <v>13775</v>
      </c>
    </row>
    <row r="124" spans="1:13" ht="328">
      <c r="A124" s="293" t="str">
        <f t="shared" si="9"/>
        <v>DefinitionsC24</v>
      </c>
      <c r="B124" s="293" t="s">
        <v>971</v>
      </c>
      <c r="C124" s="293" t="s">
        <v>585</v>
      </c>
      <c r="D124" s="293" t="s">
        <v>15441</v>
      </c>
      <c r="E124" s="328" t="s">
        <v>13683</v>
      </c>
      <c r="F124" s="345" t="s">
        <v>15464</v>
      </c>
      <c r="G124" s="293" t="s">
        <v>14825</v>
      </c>
      <c r="H124" s="293" t="s">
        <v>15465</v>
      </c>
      <c r="I124" s="293" t="s">
        <v>13829</v>
      </c>
      <c r="J124" s="293" t="s">
        <v>15466</v>
      </c>
      <c r="K124" s="287" t="s">
        <v>15467</v>
      </c>
      <c r="L124" s="300" t="s">
        <v>15468</v>
      </c>
      <c r="M124" s="293" t="s">
        <v>15469</v>
      </c>
    </row>
    <row r="125" spans="1:13" ht="328">
      <c r="A125" s="293" t="str">
        <f t="shared" si="9"/>
        <v>DefinitionsC25</v>
      </c>
      <c r="B125" s="293" t="s">
        <v>971</v>
      </c>
      <c r="C125" s="293" t="s">
        <v>586</v>
      </c>
      <c r="D125" s="293" t="s">
        <v>13500</v>
      </c>
      <c r="E125" s="328" t="s">
        <v>14528</v>
      </c>
      <c r="F125" s="345" t="s">
        <v>14690</v>
      </c>
      <c r="G125" s="293" t="s">
        <v>14826</v>
      </c>
      <c r="H125" s="293" t="s">
        <v>14889</v>
      </c>
      <c r="I125" s="293" t="s">
        <v>14944</v>
      </c>
      <c r="J125" s="293" t="s">
        <v>13817</v>
      </c>
      <c r="K125" s="287" t="s">
        <v>15004</v>
      </c>
      <c r="L125" s="300" t="s">
        <v>15066</v>
      </c>
      <c r="M125" s="293" t="s">
        <v>15141</v>
      </c>
    </row>
    <row r="126" spans="1:13" ht="30">
      <c r="A126" s="293" t="str">
        <f t="shared" si="9"/>
        <v>DefinitionsC26</v>
      </c>
      <c r="B126" s="293" t="s">
        <v>971</v>
      </c>
      <c r="C126" s="293" t="s">
        <v>589</v>
      </c>
      <c r="D126" s="293" t="s">
        <v>593</v>
      </c>
      <c r="E126" s="257" t="s">
        <v>13684</v>
      </c>
      <c r="F126" s="345" t="s">
        <v>14691</v>
      </c>
      <c r="G126" s="293" t="s">
        <v>1102</v>
      </c>
      <c r="H126" s="293" t="s">
        <v>593</v>
      </c>
      <c r="I126" s="293" t="s">
        <v>217</v>
      </c>
      <c r="J126" s="293" t="s">
        <v>593</v>
      </c>
      <c r="K126" s="287" t="s">
        <v>593</v>
      </c>
      <c r="L126" s="300" t="s">
        <v>593</v>
      </c>
      <c r="M126" s="293" t="s">
        <v>13541</v>
      </c>
    </row>
    <row r="127" spans="1:13" ht="180">
      <c r="A127" s="293" t="str">
        <f t="shared" si="9"/>
        <v>DefinitionsC27</v>
      </c>
      <c r="B127" s="293" t="s">
        <v>971</v>
      </c>
      <c r="C127" s="293" t="s">
        <v>592</v>
      </c>
      <c r="D127" s="293" t="s">
        <v>596</v>
      </c>
      <c r="E127" s="328" t="s">
        <v>13685</v>
      </c>
      <c r="F127" s="345" t="s">
        <v>14692</v>
      </c>
      <c r="G127" s="293" t="s">
        <v>13542</v>
      </c>
      <c r="H127" s="293" t="s">
        <v>13543</v>
      </c>
      <c r="I127" s="293" t="s">
        <v>218</v>
      </c>
      <c r="J127" s="293" t="s">
        <v>1392</v>
      </c>
      <c r="K127" s="287" t="s">
        <v>333</v>
      </c>
      <c r="L127" s="300" t="s">
        <v>174</v>
      </c>
      <c r="M127" s="293" t="s">
        <v>13544</v>
      </c>
    </row>
    <row r="128" spans="1:13" ht="105">
      <c r="A128" s="293" t="str">
        <f t="shared" si="9"/>
        <v>DefinitionsC28</v>
      </c>
      <c r="B128" s="293" t="s">
        <v>971</v>
      </c>
      <c r="C128" s="293" t="s">
        <v>595</v>
      </c>
      <c r="D128" s="293" t="s">
        <v>13506</v>
      </c>
      <c r="E128" s="257" t="s">
        <v>13686</v>
      </c>
      <c r="F128" s="345" t="s">
        <v>14693</v>
      </c>
      <c r="G128" s="293" t="s">
        <v>14827</v>
      </c>
      <c r="H128" s="293" t="s">
        <v>13782</v>
      </c>
      <c r="I128" s="293" t="s">
        <v>15442</v>
      </c>
      <c r="J128" s="293" t="s">
        <v>13818</v>
      </c>
      <c r="K128" s="287" t="s">
        <v>13630</v>
      </c>
      <c r="L128" s="300" t="s">
        <v>13793</v>
      </c>
      <c r="M128" s="293" t="s">
        <v>13776</v>
      </c>
    </row>
    <row r="129" spans="1:13" ht="255">
      <c r="A129" s="293" t="str">
        <f t="shared" si="9"/>
        <v>DefinitionsC29</v>
      </c>
      <c r="B129" s="293" t="s">
        <v>971</v>
      </c>
      <c r="C129" s="293" t="s">
        <v>598</v>
      </c>
      <c r="D129" s="293" t="s">
        <v>13507</v>
      </c>
      <c r="E129" s="328" t="s">
        <v>13687</v>
      </c>
      <c r="F129" s="345" t="s">
        <v>14694</v>
      </c>
      <c r="G129" s="293" t="s">
        <v>13600</v>
      </c>
      <c r="H129" s="293" t="s">
        <v>13601</v>
      </c>
      <c r="I129" s="293" t="s">
        <v>13602</v>
      </c>
      <c r="J129" s="293" t="s">
        <v>13819</v>
      </c>
      <c r="K129" s="287" t="s">
        <v>13603</v>
      </c>
      <c r="L129" s="300" t="s">
        <v>13604</v>
      </c>
      <c r="M129" s="293" t="s">
        <v>13597</v>
      </c>
    </row>
    <row r="130" spans="1:13" ht="225">
      <c r="A130" s="293" t="str">
        <f t="shared" si="9"/>
        <v>DefinitionsC30</v>
      </c>
      <c r="B130" s="293" t="s">
        <v>971</v>
      </c>
      <c r="C130" s="293" t="s">
        <v>602</v>
      </c>
      <c r="D130" s="293" t="s">
        <v>13508</v>
      </c>
      <c r="E130" s="328" t="s">
        <v>14529</v>
      </c>
      <c r="F130" s="345" t="s">
        <v>14695</v>
      </c>
      <c r="G130" s="293" t="s">
        <v>14828</v>
      </c>
      <c r="H130" s="173" t="s">
        <v>13605</v>
      </c>
      <c r="I130" s="293" t="s">
        <v>14945</v>
      </c>
      <c r="J130" s="293" t="s">
        <v>13820</v>
      </c>
      <c r="K130" s="287" t="s">
        <v>13606</v>
      </c>
      <c r="L130" s="300" t="s">
        <v>13607</v>
      </c>
      <c r="M130" s="293" t="s">
        <v>13598</v>
      </c>
    </row>
    <row r="131" spans="1:13" ht="225">
      <c r="A131" s="293" t="str">
        <f t="shared" si="9"/>
        <v>DefinitionsC31</v>
      </c>
      <c r="B131" s="293" t="s">
        <v>971</v>
      </c>
      <c r="C131" s="293" t="s">
        <v>14388</v>
      </c>
      <c r="D131" s="293" t="s">
        <v>13509</v>
      </c>
      <c r="E131" s="328" t="s">
        <v>13688</v>
      </c>
      <c r="F131" s="345" t="s">
        <v>14696</v>
      </c>
      <c r="G131" s="293" t="s">
        <v>14829</v>
      </c>
      <c r="H131" s="173" t="s">
        <v>13608</v>
      </c>
      <c r="I131" s="293" t="s">
        <v>13609</v>
      </c>
      <c r="J131" s="293" t="s">
        <v>13821</v>
      </c>
      <c r="K131" s="287" t="s">
        <v>13610</v>
      </c>
      <c r="L131" s="300" t="s">
        <v>13611</v>
      </c>
      <c r="M131" s="293" t="s">
        <v>13599</v>
      </c>
    </row>
    <row r="132" spans="1:13" ht="15">
      <c r="A132" s="293" t="str">
        <f t="shared" si="9"/>
        <v>DeclarationD2</v>
      </c>
      <c r="B132" s="293" t="s">
        <v>1014</v>
      </c>
      <c r="C132" s="293" t="s">
        <v>1021</v>
      </c>
      <c r="D132" s="293" t="s">
        <v>419</v>
      </c>
      <c r="E132" s="257" t="s">
        <v>419</v>
      </c>
      <c r="F132" s="345" t="s">
        <v>419</v>
      </c>
      <c r="G132" s="293" t="s">
        <v>419</v>
      </c>
      <c r="H132" s="293" t="s">
        <v>419</v>
      </c>
      <c r="I132" s="293" t="s">
        <v>419</v>
      </c>
      <c r="J132" s="293" t="s">
        <v>419</v>
      </c>
      <c r="K132" s="296" t="s">
        <v>419</v>
      </c>
      <c r="L132" s="300" t="s">
        <v>419</v>
      </c>
      <c r="M132" s="206" t="s">
        <v>419</v>
      </c>
    </row>
    <row r="133" spans="1:13" ht="30">
      <c r="A133" s="293" t="str">
        <f t="shared" si="9"/>
        <v>DeclarationF3</v>
      </c>
      <c r="B133" s="293" t="s">
        <v>1014</v>
      </c>
      <c r="C133" s="293" t="s">
        <v>1894</v>
      </c>
      <c r="D133" s="293" t="s">
        <v>1895</v>
      </c>
      <c r="E133" s="257" t="s">
        <v>13689</v>
      </c>
      <c r="F133" s="345" t="s">
        <v>1905</v>
      </c>
      <c r="G133" s="293" t="s">
        <v>1906</v>
      </c>
      <c r="H133" s="293" t="s">
        <v>1907</v>
      </c>
      <c r="I133" s="293" t="s">
        <v>1908</v>
      </c>
      <c r="J133" s="293" t="s">
        <v>1909</v>
      </c>
      <c r="K133" s="296" t="s">
        <v>1910</v>
      </c>
      <c r="L133" s="308" t="s">
        <v>1911</v>
      </c>
      <c r="M133" s="293" t="s">
        <v>15142</v>
      </c>
    </row>
    <row r="134" spans="1:13" ht="30">
      <c r="A134" s="293" t="str">
        <f t="shared" si="9"/>
        <v>DeclarationI3</v>
      </c>
      <c r="B134" s="293" t="s">
        <v>1014</v>
      </c>
      <c r="C134" s="293" t="s">
        <v>1896</v>
      </c>
      <c r="D134" s="293" t="s">
        <v>1897</v>
      </c>
      <c r="E134" s="257" t="s">
        <v>13690</v>
      </c>
      <c r="F134" s="345" t="s">
        <v>1912</v>
      </c>
      <c r="G134" s="293" t="s">
        <v>1913</v>
      </c>
      <c r="H134" s="293" t="s">
        <v>1914</v>
      </c>
      <c r="I134" s="293" t="s">
        <v>1915</v>
      </c>
      <c r="J134" s="293" t="s">
        <v>1916</v>
      </c>
      <c r="K134" s="296" t="s">
        <v>1917</v>
      </c>
      <c r="L134" s="308" t="s">
        <v>1918</v>
      </c>
      <c r="M134" s="293" t="s">
        <v>15143</v>
      </c>
    </row>
    <row r="135" spans="1:13" ht="15">
      <c r="A135" s="293" t="str">
        <f t="shared" si="9"/>
        <v>DeclarationI4</v>
      </c>
      <c r="B135" s="293" t="s">
        <v>1014</v>
      </c>
      <c r="C135" s="293" t="s">
        <v>1313</v>
      </c>
      <c r="D135" s="293" t="s">
        <v>961</v>
      </c>
      <c r="F135" s="345" t="s">
        <v>1919</v>
      </c>
      <c r="G135" s="293" t="s">
        <v>1920</v>
      </c>
      <c r="H135" s="293" t="s">
        <v>1921</v>
      </c>
      <c r="I135" s="293" t="s">
        <v>1922</v>
      </c>
      <c r="J135" s="293" t="s">
        <v>1923</v>
      </c>
      <c r="K135" s="296" t="s">
        <v>1924</v>
      </c>
      <c r="L135" s="308" t="s">
        <v>1925</v>
      </c>
      <c r="M135" s="293" t="s">
        <v>15144</v>
      </c>
    </row>
    <row r="136" spans="1:13" ht="60">
      <c r="A136" s="293" t="str">
        <f t="shared" si="9"/>
        <v>DeclarationB4</v>
      </c>
      <c r="B136" s="293" t="s">
        <v>1014</v>
      </c>
      <c r="C136" s="293" t="s">
        <v>973</v>
      </c>
      <c r="D136" s="293" t="s">
        <v>863</v>
      </c>
      <c r="E136" s="328" t="s">
        <v>13691</v>
      </c>
      <c r="F136" s="345" t="s">
        <v>14697</v>
      </c>
      <c r="G136" s="293" t="s">
        <v>893</v>
      </c>
      <c r="H136" s="293" t="s">
        <v>377</v>
      </c>
      <c r="I136" s="293" t="s">
        <v>219</v>
      </c>
      <c r="J136" s="293" t="s">
        <v>1375</v>
      </c>
      <c r="K136" s="287" t="s">
        <v>334</v>
      </c>
      <c r="L136" s="300" t="s">
        <v>454</v>
      </c>
      <c r="M136" s="293" t="s">
        <v>15145</v>
      </c>
    </row>
    <row r="137" spans="1:13" ht="48">
      <c r="A137" s="293" t="str">
        <f t="shared" si="9"/>
        <v>DeclarationB6</v>
      </c>
      <c r="B137" s="293" t="s">
        <v>1014</v>
      </c>
      <c r="C137" s="293" t="s">
        <v>975</v>
      </c>
      <c r="D137" s="293" t="s">
        <v>12719</v>
      </c>
      <c r="E137" s="293" t="s">
        <v>14530</v>
      </c>
      <c r="F137" s="340" t="s">
        <v>14698</v>
      </c>
      <c r="G137" s="302" t="s">
        <v>14830</v>
      </c>
      <c r="H137" s="290" t="s">
        <v>14890</v>
      </c>
      <c r="I137" s="302" t="s">
        <v>14946</v>
      </c>
      <c r="J137" s="302" t="s">
        <v>15292</v>
      </c>
      <c r="K137" s="303" t="s">
        <v>15005</v>
      </c>
      <c r="L137" s="304" t="s">
        <v>13794</v>
      </c>
      <c r="M137" s="302" t="s">
        <v>15146</v>
      </c>
    </row>
    <row r="138" spans="1:13" ht="60">
      <c r="A138" s="293" t="str">
        <f t="shared" ref="A138:A168" si="10">B138&amp;C138</f>
        <v>DeclarationB7</v>
      </c>
      <c r="B138" s="293" t="s">
        <v>1014</v>
      </c>
      <c r="C138" s="293" t="s">
        <v>976</v>
      </c>
      <c r="D138" s="293" t="s">
        <v>1059</v>
      </c>
      <c r="E138" s="328" t="s">
        <v>940</v>
      </c>
      <c r="F138" s="345" t="s">
        <v>14699</v>
      </c>
      <c r="G138" s="293" t="s">
        <v>941</v>
      </c>
      <c r="H138" s="293" t="s">
        <v>378</v>
      </c>
      <c r="I138" s="293" t="s">
        <v>220</v>
      </c>
      <c r="J138" s="293" t="s">
        <v>1267</v>
      </c>
      <c r="K138" s="287" t="s">
        <v>335</v>
      </c>
      <c r="L138" s="300" t="s">
        <v>455</v>
      </c>
      <c r="M138" s="293" t="s">
        <v>15147</v>
      </c>
    </row>
    <row r="139" spans="1:13" ht="15">
      <c r="A139" s="293" t="str">
        <f t="shared" si="10"/>
        <v>DeclarationB8</v>
      </c>
      <c r="B139" s="293" t="s">
        <v>1014</v>
      </c>
      <c r="C139" s="293" t="s">
        <v>977</v>
      </c>
      <c r="D139" s="293" t="s">
        <v>860</v>
      </c>
      <c r="E139" s="257" t="s">
        <v>13692</v>
      </c>
      <c r="F139" s="345" t="s">
        <v>14700</v>
      </c>
      <c r="G139" s="293" t="s">
        <v>1103</v>
      </c>
      <c r="H139" s="293" t="s">
        <v>894</v>
      </c>
      <c r="I139" s="293" t="s">
        <v>221</v>
      </c>
      <c r="J139" s="293" t="s">
        <v>895</v>
      </c>
      <c r="K139" s="287" t="s">
        <v>336</v>
      </c>
      <c r="L139" s="300" t="s">
        <v>456</v>
      </c>
      <c r="M139" s="293" t="s">
        <v>15148</v>
      </c>
    </row>
    <row r="140" spans="1:13" ht="15">
      <c r="A140" s="293" t="str">
        <f t="shared" si="10"/>
        <v>DeclarationB9</v>
      </c>
      <c r="B140" s="293" t="s">
        <v>1014</v>
      </c>
      <c r="C140" s="293" t="s">
        <v>978</v>
      </c>
      <c r="D140" s="293" t="s">
        <v>503</v>
      </c>
      <c r="E140" s="257" t="s">
        <v>13693</v>
      </c>
      <c r="F140" s="345" t="s">
        <v>14701</v>
      </c>
      <c r="G140" s="293" t="s">
        <v>554</v>
      </c>
      <c r="H140" s="293" t="s">
        <v>896</v>
      </c>
      <c r="I140" s="293" t="s">
        <v>222</v>
      </c>
      <c r="J140" s="293" t="s">
        <v>2280</v>
      </c>
      <c r="K140" s="287" t="s">
        <v>337</v>
      </c>
      <c r="L140" s="300" t="s">
        <v>457</v>
      </c>
      <c r="M140" s="293" t="s">
        <v>15149</v>
      </c>
    </row>
    <row r="141" spans="1:13" ht="30">
      <c r="A141" s="293" t="str">
        <f t="shared" si="10"/>
        <v>DeclarationB10</v>
      </c>
      <c r="B141" s="293" t="s">
        <v>1014</v>
      </c>
      <c r="C141" s="293" t="s">
        <v>518</v>
      </c>
      <c r="D141" s="293" t="s">
        <v>515</v>
      </c>
      <c r="E141" s="257" t="s">
        <v>418</v>
      </c>
      <c r="F141" s="345" t="s">
        <v>14702</v>
      </c>
      <c r="G141" s="293" t="s">
        <v>555</v>
      </c>
      <c r="H141" s="293" t="s">
        <v>519</v>
      </c>
      <c r="I141" s="293" t="s">
        <v>223</v>
      </c>
      <c r="J141" s="293" t="s">
        <v>2281</v>
      </c>
      <c r="K141" s="287" t="s">
        <v>338</v>
      </c>
      <c r="L141" s="300" t="s">
        <v>522</v>
      </c>
      <c r="M141" s="293" t="s">
        <v>15150</v>
      </c>
    </row>
    <row r="142" spans="1:13" ht="30">
      <c r="A142" s="293" t="str">
        <f t="shared" si="10"/>
        <v>DeclarationB10A</v>
      </c>
      <c r="B142" s="293" t="s">
        <v>1014</v>
      </c>
      <c r="C142" s="293" t="s">
        <v>1460</v>
      </c>
      <c r="D142" s="293" t="s">
        <v>515</v>
      </c>
      <c r="E142" s="257" t="s">
        <v>418</v>
      </c>
      <c r="F142" s="345" t="s">
        <v>14702</v>
      </c>
      <c r="G142" s="293" t="s">
        <v>555</v>
      </c>
      <c r="H142" s="293" t="s">
        <v>519</v>
      </c>
      <c r="I142" s="293" t="s">
        <v>223</v>
      </c>
      <c r="J142" s="293" t="s">
        <v>2281</v>
      </c>
      <c r="K142" s="287" t="s">
        <v>338</v>
      </c>
      <c r="L142" s="300" t="s">
        <v>522</v>
      </c>
      <c r="M142" s="293" t="s">
        <v>15150</v>
      </c>
    </row>
    <row r="143" spans="1:13" ht="30">
      <c r="A143" s="293" t="str">
        <f t="shared" si="10"/>
        <v>DeclarationB10C</v>
      </c>
      <c r="B143" s="293" t="s">
        <v>1014</v>
      </c>
      <c r="C143" s="293" t="s">
        <v>1461</v>
      </c>
      <c r="D143" s="293" t="s">
        <v>516</v>
      </c>
      <c r="E143" s="257" t="s">
        <v>13694</v>
      </c>
      <c r="F143" s="345" t="s">
        <v>14703</v>
      </c>
      <c r="G143" s="293" t="s">
        <v>556</v>
      </c>
      <c r="H143" s="293" t="s">
        <v>520</v>
      </c>
      <c r="I143" s="293" t="s">
        <v>224</v>
      </c>
      <c r="J143" s="293" t="s">
        <v>2282</v>
      </c>
      <c r="K143" s="287" t="s">
        <v>339</v>
      </c>
      <c r="L143" s="300" t="s">
        <v>523</v>
      </c>
      <c r="M143" s="293" t="s">
        <v>15151</v>
      </c>
    </row>
    <row r="144" spans="1:13" ht="30">
      <c r="A144" s="293" t="str">
        <f t="shared" si="10"/>
        <v>DeclarationB10B</v>
      </c>
      <c r="B144" s="293" t="s">
        <v>1014</v>
      </c>
      <c r="C144" s="293" t="s">
        <v>1462</v>
      </c>
      <c r="D144" s="293" t="s">
        <v>517</v>
      </c>
      <c r="E144" s="328" t="s">
        <v>13695</v>
      </c>
      <c r="F144" s="345" t="s">
        <v>14704</v>
      </c>
      <c r="G144" s="293" t="s">
        <v>557</v>
      </c>
      <c r="H144" s="293" t="s">
        <v>379</v>
      </c>
      <c r="I144" s="293" t="s">
        <v>225</v>
      </c>
      <c r="J144" s="293" t="s">
        <v>521</v>
      </c>
      <c r="K144" s="287" t="s">
        <v>340</v>
      </c>
      <c r="L144" s="300" t="s">
        <v>524</v>
      </c>
      <c r="M144" s="293" t="s">
        <v>15152</v>
      </c>
    </row>
    <row r="145" spans="1:13" ht="30">
      <c r="A145" s="293" t="str">
        <f t="shared" si="10"/>
        <v>DeclarationD11</v>
      </c>
      <c r="B145" s="293" t="s">
        <v>1014</v>
      </c>
      <c r="C145" s="293" t="s">
        <v>1564</v>
      </c>
      <c r="D145" s="293" t="s">
        <v>1563</v>
      </c>
      <c r="E145" s="328" t="s">
        <v>13696</v>
      </c>
      <c r="F145" s="345" t="s">
        <v>1926</v>
      </c>
      <c r="G145" s="293" t="s">
        <v>1927</v>
      </c>
      <c r="H145" s="293" t="s">
        <v>1928</v>
      </c>
      <c r="I145" s="293" t="s">
        <v>1929</v>
      </c>
      <c r="J145" s="293" t="s">
        <v>1930</v>
      </c>
      <c r="K145" s="296" t="s">
        <v>1931</v>
      </c>
      <c r="L145" s="308" t="s">
        <v>1932</v>
      </c>
      <c r="M145" s="293" t="s">
        <v>15153</v>
      </c>
    </row>
    <row r="146" spans="1:13" ht="45">
      <c r="A146" s="293" t="str">
        <f t="shared" si="10"/>
        <v>DeclarationB12</v>
      </c>
      <c r="B146" s="293" t="s">
        <v>1014</v>
      </c>
      <c r="C146" s="293" t="s">
        <v>981</v>
      </c>
      <c r="D146" s="293" t="s">
        <v>472</v>
      </c>
      <c r="E146" s="328" t="s">
        <v>13697</v>
      </c>
      <c r="F146" s="345" t="s">
        <v>14705</v>
      </c>
      <c r="G146" s="293" t="s">
        <v>1104</v>
      </c>
      <c r="H146" s="293" t="s">
        <v>380</v>
      </c>
      <c r="I146" s="293" t="s">
        <v>226</v>
      </c>
      <c r="J146" s="293" t="s">
        <v>2283</v>
      </c>
      <c r="K146" s="287" t="s">
        <v>341</v>
      </c>
      <c r="L146" s="300" t="s">
        <v>13795</v>
      </c>
      <c r="M146" s="293" t="s">
        <v>15154</v>
      </c>
    </row>
    <row r="147" spans="1:13" ht="30">
      <c r="A147" s="293" t="str">
        <f t="shared" si="10"/>
        <v>DeclarationB13</v>
      </c>
      <c r="B147" s="293" t="s">
        <v>1014</v>
      </c>
      <c r="C147" s="293" t="s">
        <v>982</v>
      </c>
      <c r="D147" s="293" t="s">
        <v>473</v>
      </c>
      <c r="E147" s="328" t="s">
        <v>13698</v>
      </c>
      <c r="F147" s="345" t="s">
        <v>14706</v>
      </c>
      <c r="G147" s="293" t="s">
        <v>558</v>
      </c>
      <c r="H147" s="293" t="s">
        <v>381</v>
      </c>
      <c r="I147" s="293" t="s">
        <v>227</v>
      </c>
      <c r="J147" s="293" t="s">
        <v>2284</v>
      </c>
      <c r="K147" s="287" t="s">
        <v>13832</v>
      </c>
      <c r="L147" s="300" t="s">
        <v>13796</v>
      </c>
      <c r="M147" s="293" t="s">
        <v>15155</v>
      </c>
    </row>
    <row r="148" spans="1:13" ht="30">
      <c r="A148" s="293" t="str">
        <f t="shared" si="10"/>
        <v>DeclarationB14</v>
      </c>
      <c r="B148" s="293" t="s">
        <v>1014</v>
      </c>
      <c r="C148" s="293" t="s">
        <v>983</v>
      </c>
      <c r="D148" s="293" t="s">
        <v>857</v>
      </c>
      <c r="E148" s="257" t="s">
        <v>13699</v>
      </c>
      <c r="F148" s="345" t="s">
        <v>14707</v>
      </c>
      <c r="G148" s="293" t="s">
        <v>1105</v>
      </c>
      <c r="H148" s="293" t="s">
        <v>897</v>
      </c>
      <c r="I148" s="293" t="s">
        <v>228</v>
      </c>
      <c r="J148" s="293" t="s">
        <v>897</v>
      </c>
      <c r="K148" s="287" t="s">
        <v>342</v>
      </c>
      <c r="L148" s="300" t="s">
        <v>458</v>
      </c>
      <c r="M148" s="293" t="s">
        <v>15156</v>
      </c>
    </row>
    <row r="149" spans="1:13" ht="30">
      <c r="A149" s="293" t="str">
        <f t="shared" si="10"/>
        <v>DeclarationB15</v>
      </c>
      <c r="B149" s="293" t="s">
        <v>1014</v>
      </c>
      <c r="C149" s="293" t="s">
        <v>984</v>
      </c>
      <c r="D149" s="293" t="s">
        <v>474</v>
      </c>
      <c r="E149" s="257" t="s">
        <v>13700</v>
      </c>
      <c r="F149" s="345" t="s">
        <v>14708</v>
      </c>
      <c r="G149" s="293" t="s">
        <v>898</v>
      </c>
      <c r="H149" s="293" t="s">
        <v>382</v>
      </c>
      <c r="I149" s="293" t="s">
        <v>229</v>
      </c>
      <c r="J149" s="293" t="s">
        <v>2285</v>
      </c>
      <c r="K149" s="287" t="s">
        <v>13833</v>
      </c>
      <c r="L149" s="300" t="s">
        <v>175</v>
      </c>
      <c r="M149" s="293" t="s">
        <v>15157</v>
      </c>
    </row>
    <row r="150" spans="1:13" ht="30">
      <c r="A150" s="293" t="str">
        <f t="shared" si="10"/>
        <v>DeclarationB16</v>
      </c>
      <c r="B150" s="293" t="s">
        <v>1014</v>
      </c>
      <c r="C150" s="293" t="s">
        <v>985</v>
      </c>
      <c r="D150" s="293" t="s">
        <v>475</v>
      </c>
      <c r="E150" s="257" t="s">
        <v>13701</v>
      </c>
      <c r="F150" s="345" t="s">
        <v>14709</v>
      </c>
      <c r="G150" s="293" t="s">
        <v>1106</v>
      </c>
      <c r="H150" s="293" t="s">
        <v>383</v>
      </c>
      <c r="I150" s="293" t="s">
        <v>230</v>
      </c>
      <c r="J150" s="293" t="s">
        <v>2286</v>
      </c>
      <c r="K150" s="287" t="s">
        <v>13834</v>
      </c>
      <c r="L150" s="300" t="s">
        <v>176</v>
      </c>
      <c r="M150" s="293" t="s">
        <v>15158</v>
      </c>
    </row>
    <row r="151" spans="1:13" ht="30">
      <c r="A151" s="293" t="str">
        <f t="shared" si="10"/>
        <v>DeclarationB17</v>
      </c>
      <c r="B151" s="293" t="s">
        <v>1014</v>
      </c>
      <c r="C151" s="293" t="s">
        <v>986</v>
      </c>
      <c r="D151" s="293" t="s">
        <v>476</v>
      </c>
      <c r="E151" s="257" t="s">
        <v>13702</v>
      </c>
      <c r="F151" s="345" t="s">
        <v>14710</v>
      </c>
      <c r="G151" s="293" t="s">
        <v>559</v>
      </c>
      <c r="H151" s="293" t="s">
        <v>384</v>
      </c>
      <c r="I151" s="293" t="s">
        <v>231</v>
      </c>
      <c r="J151" s="293" t="s">
        <v>2287</v>
      </c>
      <c r="K151" s="287" t="s">
        <v>13835</v>
      </c>
      <c r="L151" s="300" t="s">
        <v>177</v>
      </c>
      <c r="M151" s="293" t="s">
        <v>15159</v>
      </c>
    </row>
    <row r="152" spans="1:13" ht="30">
      <c r="A152" s="293" t="str">
        <f t="shared" si="10"/>
        <v>DeclarationB18</v>
      </c>
      <c r="B152" s="293" t="s">
        <v>1014</v>
      </c>
      <c r="C152" s="293" t="s">
        <v>987</v>
      </c>
      <c r="D152" s="293" t="s">
        <v>507</v>
      </c>
      <c r="E152" s="257" t="s">
        <v>13703</v>
      </c>
      <c r="F152" s="345" t="s">
        <v>14711</v>
      </c>
      <c r="G152" s="293" t="s">
        <v>560</v>
      </c>
      <c r="H152" s="293" t="s">
        <v>133</v>
      </c>
      <c r="I152" s="293" t="s">
        <v>232</v>
      </c>
      <c r="J152" s="293" t="s">
        <v>1397</v>
      </c>
      <c r="K152" s="287" t="s">
        <v>13836</v>
      </c>
      <c r="L152" s="300" t="s">
        <v>178</v>
      </c>
      <c r="M152" s="293" t="s">
        <v>15160</v>
      </c>
    </row>
    <row r="153" spans="1:13" ht="30">
      <c r="A153" s="293" t="str">
        <f t="shared" si="10"/>
        <v>DeclarationB19</v>
      </c>
      <c r="B153" s="293" t="s">
        <v>1014</v>
      </c>
      <c r="C153" s="293" t="s">
        <v>988</v>
      </c>
      <c r="D153" s="293" t="s">
        <v>508</v>
      </c>
      <c r="E153" s="257" t="s">
        <v>13704</v>
      </c>
      <c r="F153" s="345" t="s">
        <v>14712</v>
      </c>
      <c r="G153" s="293" t="s">
        <v>561</v>
      </c>
      <c r="H153" s="293" t="s">
        <v>644</v>
      </c>
      <c r="I153" s="293" t="s">
        <v>13830</v>
      </c>
      <c r="J153" s="293" t="s">
        <v>2288</v>
      </c>
      <c r="K153" s="287" t="s">
        <v>13831</v>
      </c>
      <c r="L153" s="300" t="s">
        <v>179</v>
      </c>
      <c r="M153" s="293" t="s">
        <v>15161</v>
      </c>
    </row>
    <row r="154" spans="1:13" ht="30">
      <c r="A154" s="293" t="str">
        <f t="shared" si="10"/>
        <v>DeclarationB20</v>
      </c>
      <c r="B154" s="293" t="s">
        <v>1014</v>
      </c>
      <c r="C154" s="293" t="s">
        <v>989</v>
      </c>
      <c r="D154" s="293" t="s">
        <v>509</v>
      </c>
      <c r="E154" s="257" t="s">
        <v>13705</v>
      </c>
      <c r="F154" s="345" t="s">
        <v>14713</v>
      </c>
      <c r="G154" s="293" t="s">
        <v>562</v>
      </c>
      <c r="H154" s="293" t="s">
        <v>385</v>
      </c>
      <c r="I154" s="293" t="s">
        <v>233</v>
      </c>
      <c r="J154" s="293" t="s">
        <v>2289</v>
      </c>
      <c r="K154" s="287" t="s">
        <v>13837</v>
      </c>
      <c r="L154" s="300" t="s">
        <v>180</v>
      </c>
      <c r="M154" s="293" t="s">
        <v>15162</v>
      </c>
    </row>
    <row r="155" spans="1:13" ht="30">
      <c r="A155" s="293" t="str">
        <f t="shared" si="10"/>
        <v>DeclarationB21</v>
      </c>
      <c r="B155" s="293" t="s">
        <v>1014</v>
      </c>
      <c r="C155" s="293" t="s">
        <v>990</v>
      </c>
      <c r="D155" s="293" t="s">
        <v>14260</v>
      </c>
      <c r="E155" s="257" t="s">
        <v>14261</v>
      </c>
      <c r="F155" s="334" t="s">
        <v>14262</v>
      </c>
      <c r="G155" s="293" t="s">
        <v>14263</v>
      </c>
      <c r="H155" s="293" t="s">
        <v>386</v>
      </c>
      <c r="I155" s="293" t="s">
        <v>14264</v>
      </c>
      <c r="J155" s="293" t="s">
        <v>14265</v>
      </c>
      <c r="K155" s="287" t="s">
        <v>14266</v>
      </c>
      <c r="L155" s="300" t="s">
        <v>14267</v>
      </c>
      <c r="M155" s="293" t="s">
        <v>14268</v>
      </c>
    </row>
    <row r="156" spans="1:13" ht="30">
      <c r="A156" s="293" t="str">
        <f t="shared" si="10"/>
        <v>DeclarationB22</v>
      </c>
      <c r="B156" s="293" t="s">
        <v>1014</v>
      </c>
      <c r="C156" s="293" t="s">
        <v>991</v>
      </c>
      <c r="D156" s="293" t="s">
        <v>477</v>
      </c>
      <c r="E156" s="288" t="s">
        <v>13706</v>
      </c>
      <c r="F156" s="345" t="s">
        <v>14714</v>
      </c>
      <c r="G156" s="293" t="s">
        <v>563</v>
      </c>
      <c r="H156" s="293" t="s">
        <v>387</v>
      </c>
      <c r="I156" s="293" t="s">
        <v>234</v>
      </c>
      <c r="J156" s="293" t="s">
        <v>1398</v>
      </c>
      <c r="K156" s="287" t="s">
        <v>13838</v>
      </c>
      <c r="L156" s="300" t="s">
        <v>181</v>
      </c>
      <c r="M156" s="293" t="s">
        <v>15163</v>
      </c>
    </row>
    <row r="157" spans="1:13" ht="45">
      <c r="A157" s="293" t="str">
        <f t="shared" si="10"/>
        <v>DeclarationB24</v>
      </c>
      <c r="B157" s="293" t="s">
        <v>1014</v>
      </c>
      <c r="C157" s="293" t="s">
        <v>1019</v>
      </c>
      <c r="D157" s="293" t="s">
        <v>14400</v>
      </c>
      <c r="E157" s="257" t="s">
        <v>14401</v>
      </c>
      <c r="F157" s="345" t="s">
        <v>14715</v>
      </c>
      <c r="G157" s="293" t="s">
        <v>14402</v>
      </c>
      <c r="H157" s="293" t="s">
        <v>14403</v>
      </c>
      <c r="I157" s="293" t="s">
        <v>14404</v>
      </c>
      <c r="J157" s="293" t="s">
        <v>14405</v>
      </c>
      <c r="K157" s="287" t="s">
        <v>14406</v>
      </c>
      <c r="L157" s="300" t="s">
        <v>14407</v>
      </c>
      <c r="M157" s="293" t="s">
        <v>14408</v>
      </c>
    </row>
    <row r="158" spans="1:13" ht="32">
      <c r="A158" s="293" t="str">
        <f t="shared" si="10"/>
        <v>DeclarationB25</v>
      </c>
      <c r="B158" s="293" t="s">
        <v>1014</v>
      </c>
      <c r="C158" s="293" t="s">
        <v>486</v>
      </c>
      <c r="D158" s="295" t="s">
        <v>12744</v>
      </c>
      <c r="E158" s="258" t="s">
        <v>13707</v>
      </c>
      <c r="F158" s="340" t="s">
        <v>14716</v>
      </c>
      <c r="G158" s="302" t="s">
        <v>14831</v>
      </c>
      <c r="H158" s="302" t="s">
        <v>14891</v>
      </c>
      <c r="I158" s="302" t="s">
        <v>14947</v>
      </c>
      <c r="J158" s="302" t="s">
        <v>15293</v>
      </c>
      <c r="K158" s="303" t="s">
        <v>15006</v>
      </c>
      <c r="L158" s="304" t="s">
        <v>13797</v>
      </c>
      <c r="M158" s="302" t="s">
        <v>15164</v>
      </c>
    </row>
    <row r="159" spans="1:13" ht="30">
      <c r="A159" s="293" t="str">
        <f t="shared" si="10"/>
        <v>DeclarationB31</v>
      </c>
      <c r="B159" s="293" t="s">
        <v>1014</v>
      </c>
      <c r="C159" s="293" t="s">
        <v>487</v>
      </c>
      <c r="D159" s="295" t="s">
        <v>12774</v>
      </c>
      <c r="E159" s="258" t="s">
        <v>12775</v>
      </c>
      <c r="F159" s="340" t="s">
        <v>14717</v>
      </c>
      <c r="G159" s="290" t="s">
        <v>12776</v>
      </c>
      <c r="H159" s="302" t="s">
        <v>14892</v>
      </c>
      <c r="I159" s="290" t="s">
        <v>12777</v>
      </c>
      <c r="J159" s="290" t="s">
        <v>12778</v>
      </c>
      <c r="K159" s="303" t="s">
        <v>12779</v>
      </c>
      <c r="L159" s="304" t="s">
        <v>12780</v>
      </c>
      <c r="M159" s="290" t="s">
        <v>12781</v>
      </c>
    </row>
    <row r="160" spans="1:13" ht="56">
      <c r="A160" s="293" t="str">
        <f t="shared" si="10"/>
        <v>DeclarationB37</v>
      </c>
      <c r="B160" s="293" t="s">
        <v>1014</v>
      </c>
      <c r="C160" s="293" t="s">
        <v>488</v>
      </c>
      <c r="D160" s="295" t="s">
        <v>2404</v>
      </c>
      <c r="E160" s="288" t="s">
        <v>13708</v>
      </c>
      <c r="F160" s="346" t="s">
        <v>14718</v>
      </c>
      <c r="G160" s="295" t="s">
        <v>2485</v>
      </c>
      <c r="H160" s="295" t="s">
        <v>2486</v>
      </c>
      <c r="I160" s="295" t="s">
        <v>2487</v>
      </c>
      <c r="J160" s="295" t="s">
        <v>2488</v>
      </c>
      <c r="K160" s="289" t="s">
        <v>2489</v>
      </c>
      <c r="L160" s="301" t="s">
        <v>2490</v>
      </c>
      <c r="M160" s="295" t="s">
        <v>2491</v>
      </c>
    </row>
    <row r="161" spans="1:13" ht="42">
      <c r="A161" s="293" t="str">
        <f t="shared" si="10"/>
        <v>DeclarationB43</v>
      </c>
      <c r="B161" s="293" t="s">
        <v>1014</v>
      </c>
      <c r="C161" s="293" t="s">
        <v>489</v>
      </c>
      <c r="D161" s="295" t="s">
        <v>14281</v>
      </c>
      <c r="E161" s="295" t="s">
        <v>14531</v>
      </c>
      <c r="F161" s="346" t="s">
        <v>15487</v>
      </c>
      <c r="G161" s="295" t="s">
        <v>14832</v>
      </c>
      <c r="H161" s="295" t="s">
        <v>14893</v>
      </c>
      <c r="I161" s="295" t="s">
        <v>14948</v>
      </c>
      <c r="J161" s="295" t="s">
        <v>15326</v>
      </c>
      <c r="K161" s="295" t="s">
        <v>15007</v>
      </c>
      <c r="L161" s="295" t="s">
        <v>15067</v>
      </c>
      <c r="M161" s="295" t="s">
        <v>15165</v>
      </c>
    </row>
    <row r="162" spans="1:13" ht="48">
      <c r="A162" s="293" t="str">
        <f t="shared" si="10"/>
        <v>DeclarationB49</v>
      </c>
      <c r="B162" s="293" t="s">
        <v>1014</v>
      </c>
      <c r="C162" s="293" t="s">
        <v>490</v>
      </c>
      <c r="D162" s="295" t="s">
        <v>14272</v>
      </c>
      <c r="E162" s="288" t="s">
        <v>14273</v>
      </c>
      <c r="F162" s="346" t="s">
        <v>14719</v>
      </c>
      <c r="G162" s="295" t="s">
        <v>14274</v>
      </c>
      <c r="H162" s="295" t="s">
        <v>14275</v>
      </c>
      <c r="I162" s="295" t="s">
        <v>14276</v>
      </c>
      <c r="J162" s="295" t="s">
        <v>14277</v>
      </c>
      <c r="K162" s="289" t="s">
        <v>14278</v>
      </c>
      <c r="L162" s="301" t="s">
        <v>14279</v>
      </c>
      <c r="M162" s="295" t="s">
        <v>14280</v>
      </c>
    </row>
    <row r="163" spans="1:13" ht="32">
      <c r="A163" s="293" t="str">
        <f t="shared" si="10"/>
        <v>DeclarationB55</v>
      </c>
      <c r="B163" s="293" t="s">
        <v>1014</v>
      </c>
      <c r="C163" s="293" t="s">
        <v>491</v>
      </c>
      <c r="D163" s="295" t="s">
        <v>14282</v>
      </c>
      <c r="E163" s="329" t="s">
        <v>14532</v>
      </c>
      <c r="F163" s="343" t="s">
        <v>14283</v>
      </c>
      <c r="G163" s="290" t="s">
        <v>14284</v>
      </c>
      <c r="H163" s="290" t="s">
        <v>14285</v>
      </c>
      <c r="I163" s="290" t="s">
        <v>14286</v>
      </c>
      <c r="J163" s="290" t="s">
        <v>14287</v>
      </c>
      <c r="K163" s="303" t="s">
        <v>14288</v>
      </c>
      <c r="L163" s="304" t="s">
        <v>14289</v>
      </c>
      <c r="M163" s="290" t="s">
        <v>14290</v>
      </c>
    </row>
    <row r="164" spans="1:13" ht="42">
      <c r="A164" s="293" t="str">
        <f t="shared" si="10"/>
        <v>DeclarationB61</v>
      </c>
      <c r="B164" s="293" t="s">
        <v>1014</v>
      </c>
      <c r="C164" s="293" t="s">
        <v>1022</v>
      </c>
      <c r="D164" s="295" t="s">
        <v>14291</v>
      </c>
      <c r="E164" s="327" t="s">
        <v>14292</v>
      </c>
      <c r="F164" s="346" t="s">
        <v>14720</v>
      </c>
      <c r="G164" s="295" t="s">
        <v>14293</v>
      </c>
      <c r="H164" s="295" t="s">
        <v>14294</v>
      </c>
      <c r="I164" s="295" t="s">
        <v>14295</v>
      </c>
      <c r="J164" s="295" t="s">
        <v>14296</v>
      </c>
      <c r="K164" s="289" t="s">
        <v>14297</v>
      </c>
      <c r="L164" s="301" t="s">
        <v>14298</v>
      </c>
      <c r="M164" s="295" t="s">
        <v>14299</v>
      </c>
    </row>
    <row r="165" spans="1:13" ht="42">
      <c r="A165" s="293" t="str">
        <f t="shared" si="10"/>
        <v>DeclarationB67</v>
      </c>
      <c r="B165" s="293" t="s">
        <v>1014</v>
      </c>
      <c r="C165" s="293" t="s">
        <v>1272</v>
      </c>
      <c r="D165" s="295" t="s">
        <v>14300</v>
      </c>
      <c r="E165" s="327" t="s">
        <v>14301</v>
      </c>
      <c r="F165" s="346" t="s">
        <v>14721</v>
      </c>
      <c r="G165" s="295" t="s">
        <v>14302</v>
      </c>
      <c r="H165" s="295" t="s">
        <v>14303</v>
      </c>
      <c r="I165" s="295" t="s">
        <v>14304</v>
      </c>
      <c r="J165" s="295" t="s">
        <v>14305</v>
      </c>
      <c r="K165" s="289" t="s">
        <v>14306</v>
      </c>
      <c r="L165" s="301" t="s">
        <v>14307</v>
      </c>
      <c r="M165" s="295" t="s">
        <v>14308</v>
      </c>
    </row>
    <row r="166" spans="1:13" ht="30">
      <c r="A166" s="293" t="str">
        <f t="shared" si="10"/>
        <v>DeclarationB73</v>
      </c>
      <c r="B166" s="293" t="s">
        <v>1014</v>
      </c>
      <c r="C166" s="293" t="s">
        <v>1282</v>
      </c>
      <c r="D166" s="293" t="s">
        <v>1060</v>
      </c>
      <c r="E166" s="328" t="s">
        <v>13709</v>
      </c>
      <c r="F166" s="345" t="s">
        <v>14722</v>
      </c>
      <c r="G166" s="293" t="s">
        <v>942</v>
      </c>
      <c r="H166" s="293" t="s">
        <v>1260</v>
      </c>
      <c r="I166" s="293" t="s">
        <v>235</v>
      </c>
      <c r="J166" s="293" t="s">
        <v>1268</v>
      </c>
      <c r="K166" s="287" t="s">
        <v>271</v>
      </c>
      <c r="L166" s="300" t="s">
        <v>636</v>
      </c>
      <c r="M166" s="293" t="s">
        <v>15166</v>
      </c>
    </row>
    <row r="167" spans="1:13" ht="30">
      <c r="A167" s="293" t="str">
        <f t="shared" si="10"/>
        <v>DeclarationB75</v>
      </c>
      <c r="B167" s="293" t="s">
        <v>1014</v>
      </c>
      <c r="C167" s="293" t="s">
        <v>1283</v>
      </c>
      <c r="D167" s="293" t="s">
        <v>15295</v>
      </c>
      <c r="E167" s="293" t="s">
        <v>14533</v>
      </c>
      <c r="F167" s="345" t="s">
        <v>14723</v>
      </c>
      <c r="G167" s="293" t="s">
        <v>14832</v>
      </c>
      <c r="H167" s="293" t="s">
        <v>14894</v>
      </c>
      <c r="I167" s="293" t="s">
        <v>14949</v>
      </c>
      <c r="J167" s="293" t="s">
        <v>15294</v>
      </c>
      <c r="K167" s="293" t="s">
        <v>15008</v>
      </c>
      <c r="L167" s="293" t="s">
        <v>15068</v>
      </c>
      <c r="M167" s="293" t="s">
        <v>15167</v>
      </c>
    </row>
    <row r="168" spans="1:13" ht="75">
      <c r="A168" s="293" t="str">
        <f t="shared" si="10"/>
        <v>DeclarationB77</v>
      </c>
      <c r="B168" s="293" t="s">
        <v>1014</v>
      </c>
      <c r="C168" s="293" t="s">
        <v>1284</v>
      </c>
      <c r="D168" s="293" t="s">
        <v>15297</v>
      </c>
      <c r="E168" s="293" t="s">
        <v>14534</v>
      </c>
      <c r="F168" s="345" t="s">
        <v>14724</v>
      </c>
      <c r="G168" s="293" t="s">
        <v>14833</v>
      </c>
      <c r="H168" s="293" t="s">
        <v>14895</v>
      </c>
      <c r="I168" s="293" t="s">
        <v>14950</v>
      </c>
      <c r="J168" s="293" t="s">
        <v>15296</v>
      </c>
      <c r="K168" s="293" t="s">
        <v>15009</v>
      </c>
      <c r="L168" s="293" t="s">
        <v>15069</v>
      </c>
      <c r="M168" s="293" t="s">
        <v>15168</v>
      </c>
    </row>
    <row r="169" spans="1:13" ht="56">
      <c r="A169" s="293" t="str">
        <f t="shared" ref="A169" si="11">B169&amp;C169</f>
        <v>DeclarationB79</v>
      </c>
      <c r="B169" s="293" t="s">
        <v>1014</v>
      </c>
      <c r="C169" s="293" t="s">
        <v>492</v>
      </c>
      <c r="D169" s="295" t="s">
        <v>14310</v>
      </c>
      <c r="E169" s="327" t="s">
        <v>14311</v>
      </c>
      <c r="F169" s="346" t="s">
        <v>15488</v>
      </c>
      <c r="G169" s="295" t="s">
        <v>14312</v>
      </c>
      <c r="H169" s="295" t="s">
        <v>14313</v>
      </c>
      <c r="I169" s="295" t="s">
        <v>14314</v>
      </c>
      <c r="J169" s="295" t="s">
        <v>14315</v>
      </c>
      <c r="K169" s="289" t="s">
        <v>14316</v>
      </c>
      <c r="L169" s="301" t="s">
        <v>14317</v>
      </c>
      <c r="M169" s="295" t="s">
        <v>14318</v>
      </c>
    </row>
    <row r="170" spans="1:13" ht="42">
      <c r="A170" s="293" t="str">
        <f t="shared" ref="A170:A205" si="12">B170&amp;C170</f>
        <v>DeclarationB81</v>
      </c>
      <c r="B170" s="293" t="s">
        <v>1014</v>
      </c>
      <c r="C170" s="293" t="s">
        <v>493</v>
      </c>
      <c r="D170" s="295" t="s">
        <v>15328</v>
      </c>
      <c r="E170" s="295" t="s">
        <v>14535</v>
      </c>
      <c r="F170" s="346" t="s">
        <v>15489</v>
      </c>
      <c r="G170" s="295" t="s">
        <v>14834</v>
      </c>
      <c r="H170" s="295" t="s">
        <v>14896</v>
      </c>
      <c r="I170" s="295" t="s">
        <v>14951</v>
      </c>
      <c r="J170" s="295" t="s">
        <v>15327</v>
      </c>
      <c r="K170" s="295" t="s">
        <v>15010</v>
      </c>
      <c r="L170" s="295" t="s">
        <v>15070</v>
      </c>
      <c r="M170" s="295" t="s">
        <v>15169</v>
      </c>
    </row>
    <row r="171" spans="1:13" ht="48">
      <c r="A171" s="293" t="str">
        <f t="shared" si="12"/>
        <v>DeclarationB83</v>
      </c>
      <c r="B171" s="293" t="s">
        <v>1014</v>
      </c>
      <c r="C171" s="293" t="s">
        <v>494</v>
      </c>
      <c r="D171" s="295" t="s">
        <v>14319</v>
      </c>
      <c r="E171" s="329" t="s">
        <v>14320</v>
      </c>
      <c r="F171" s="340" t="s">
        <v>14725</v>
      </c>
      <c r="G171" s="290" t="s">
        <v>14321</v>
      </c>
      <c r="H171" s="290" t="s">
        <v>14322</v>
      </c>
      <c r="I171" s="290" t="s">
        <v>14323</v>
      </c>
      <c r="J171" s="290" t="s">
        <v>14324</v>
      </c>
      <c r="K171" s="303" t="s">
        <v>14325</v>
      </c>
      <c r="L171" s="304" t="s">
        <v>14326</v>
      </c>
      <c r="M171" s="290" t="s">
        <v>14327</v>
      </c>
    </row>
    <row r="172" spans="1:13" ht="60">
      <c r="A172" s="293" t="str">
        <f t="shared" si="12"/>
        <v>DeclarationB85</v>
      </c>
      <c r="B172" s="293" t="s">
        <v>1014</v>
      </c>
      <c r="C172" s="293" t="s">
        <v>495</v>
      </c>
      <c r="D172" s="293" t="s">
        <v>14328</v>
      </c>
      <c r="E172" s="328" t="s">
        <v>14329</v>
      </c>
      <c r="F172" s="345" t="s">
        <v>15490</v>
      </c>
      <c r="G172" s="293" t="s">
        <v>14330</v>
      </c>
      <c r="H172" s="293" t="s">
        <v>14331</v>
      </c>
      <c r="I172" s="293" t="s">
        <v>14332</v>
      </c>
      <c r="J172" s="293" t="s">
        <v>14333</v>
      </c>
      <c r="K172" s="287" t="s">
        <v>14334</v>
      </c>
      <c r="L172" s="300" t="s">
        <v>14335</v>
      </c>
      <c r="M172" s="293" t="s">
        <v>14336</v>
      </c>
    </row>
    <row r="173" spans="1:13" ht="30">
      <c r="A173" s="293" t="str">
        <f t="shared" si="12"/>
        <v>DeclarationB87</v>
      </c>
      <c r="B173" s="293" t="s">
        <v>1014</v>
      </c>
      <c r="C173" s="293" t="s">
        <v>14270</v>
      </c>
      <c r="D173" s="293" t="s">
        <v>14337</v>
      </c>
      <c r="E173" s="328" t="s">
        <v>14338</v>
      </c>
      <c r="F173" s="345" t="s">
        <v>14726</v>
      </c>
      <c r="G173" s="293" t="s">
        <v>14339</v>
      </c>
      <c r="H173" s="293" t="s">
        <v>14340</v>
      </c>
      <c r="I173" s="293" t="s">
        <v>14341</v>
      </c>
      <c r="J173" s="293" t="s">
        <v>14342</v>
      </c>
      <c r="K173" s="287" t="s">
        <v>14343</v>
      </c>
      <c r="L173" s="300" t="s">
        <v>14344</v>
      </c>
      <c r="M173" s="293" t="s">
        <v>14345</v>
      </c>
    </row>
    <row r="174" spans="1:13" ht="32">
      <c r="A174" s="293" t="str">
        <f t="shared" si="12"/>
        <v>DeclarationB89</v>
      </c>
      <c r="B174" s="293" t="s">
        <v>1014</v>
      </c>
      <c r="C174" s="293" t="s">
        <v>14271</v>
      </c>
      <c r="D174" s="293" t="s">
        <v>14435</v>
      </c>
      <c r="E174" s="332" t="s">
        <v>15444</v>
      </c>
      <c r="F174" s="340" t="s">
        <v>15491</v>
      </c>
      <c r="G174" s="332" t="s">
        <v>15445</v>
      </c>
      <c r="H174" s="332" t="s">
        <v>15446</v>
      </c>
      <c r="I174" s="332" t="s">
        <v>15447</v>
      </c>
      <c r="J174" s="332" t="s">
        <v>15448</v>
      </c>
      <c r="K174" s="332" t="s">
        <v>15449</v>
      </c>
      <c r="L174" s="332" t="s">
        <v>15450</v>
      </c>
      <c r="M174" s="332" t="s">
        <v>15451</v>
      </c>
    </row>
    <row r="175" spans="1:13" ht="30">
      <c r="A175" s="293" t="str">
        <f t="shared" si="12"/>
        <v>DeclarationD25</v>
      </c>
      <c r="B175" s="293" t="s">
        <v>1014</v>
      </c>
      <c r="C175" s="293" t="s">
        <v>533</v>
      </c>
      <c r="D175" s="293" t="s">
        <v>859</v>
      </c>
      <c r="E175" s="257" t="s">
        <v>885</v>
      </c>
      <c r="F175" s="345" t="s">
        <v>885</v>
      </c>
      <c r="G175" s="293" t="s">
        <v>1107</v>
      </c>
      <c r="H175" s="293" t="s">
        <v>1261</v>
      </c>
      <c r="I175" s="293" t="s">
        <v>943</v>
      </c>
      <c r="J175" s="293" t="s">
        <v>944</v>
      </c>
      <c r="K175" s="287" t="s">
        <v>945</v>
      </c>
      <c r="L175" s="300" t="s">
        <v>460</v>
      </c>
      <c r="M175" s="293" t="s">
        <v>15170</v>
      </c>
    </row>
    <row r="176" spans="1:13" ht="30">
      <c r="A176" s="293" t="str">
        <f t="shared" si="12"/>
        <v>DeclarationB74</v>
      </c>
      <c r="B176" s="293" t="s">
        <v>1014</v>
      </c>
      <c r="C176" s="293" t="s">
        <v>14269</v>
      </c>
      <c r="D176" s="293" t="s">
        <v>1061</v>
      </c>
      <c r="E176" s="257" t="s">
        <v>955</v>
      </c>
      <c r="F176" s="345" t="s">
        <v>14727</v>
      </c>
      <c r="G176" s="293" t="s">
        <v>956</v>
      </c>
      <c r="H176" s="293" t="s">
        <v>1061</v>
      </c>
      <c r="I176" s="293" t="s">
        <v>957</v>
      </c>
      <c r="J176" s="293" t="s">
        <v>958</v>
      </c>
      <c r="K176" s="287" t="s">
        <v>954</v>
      </c>
      <c r="L176" s="300" t="s">
        <v>459</v>
      </c>
      <c r="M176" s="293" t="s">
        <v>15171</v>
      </c>
    </row>
    <row r="177" spans="1:13" ht="30">
      <c r="A177" s="293" t="str">
        <f t="shared" si="12"/>
        <v>DeclarationG25</v>
      </c>
      <c r="B177" s="293" t="s">
        <v>1014</v>
      </c>
      <c r="C177" s="293" t="s">
        <v>534</v>
      </c>
      <c r="D177" s="293" t="s">
        <v>858</v>
      </c>
      <c r="E177" s="257" t="s">
        <v>886</v>
      </c>
      <c r="F177" s="345" t="s">
        <v>14728</v>
      </c>
      <c r="G177" s="293" t="s">
        <v>946</v>
      </c>
      <c r="H177" s="293" t="s">
        <v>947</v>
      </c>
      <c r="I177" s="293" t="s">
        <v>948</v>
      </c>
      <c r="J177" s="293" t="s">
        <v>1050</v>
      </c>
      <c r="K177" s="287" t="s">
        <v>949</v>
      </c>
      <c r="L177" s="300" t="s">
        <v>461</v>
      </c>
      <c r="M177" s="293" t="s">
        <v>15172</v>
      </c>
    </row>
    <row r="178" spans="1:13" ht="30">
      <c r="A178" s="293" t="str">
        <f t="shared" si="12"/>
        <v>DeclarationB26</v>
      </c>
      <c r="B178" s="293" t="s">
        <v>1014</v>
      </c>
      <c r="C178" s="293" t="s">
        <v>525</v>
      </c>
      <c r="D178" s="293" t="s">
        <v>1285</v>
      </c>
      <c r="E178" s="257" t="s">
        <v>13710</v>
      </c>
      <c r="F178" s="345" t="s">
        <v>14729</v>
      </c>
      <c r="G178" s="293" t="s">
        <v>1286</v>
      </c>
      <c r="H178" s="293" t="s">
        <v>1287</v>
      </c>
      <c r="I178" s="293" t="s">
        <v>236</v>
      </c>
      <c r="J178" s="293" t="s">
        <v>1288</v>
      </c>
      <c r="K178" s="287" t="s">
        <v>1289</v>
      </c>
      <c r="L178" s="300" t="s">
        <v>1289</v>
      </c>
      <c r="M178" s="293" t="s">
        <v>15173</v>
      </c>
    </row>
    <row r="179" spans="1:13" ht="30">
      <c r="A179" s="293" t="str">
        <f t="shared" si="12"/>
        <v>DeclarationB27</v>
      </c>
      <c r="B179" s="293" t="s">
        <v>1014</v>
      </c>
      <c r="C179" s="293" t="s">
        <v>526</v>
      </c>
      <c r="D179" s="293" t="s">
        <v>1290</v>
      </c>
      <c r="E179" s="257" t="s">
        <v>13711</v>
      </c>
      <c r="F179" s="345" t="s">
        <v>14730</v>
      </c>
      <c r="G179" s="293" t="s">
        <v>1291</v>
      </c>
      <c r="H179" s="293" t="s">
        <v>1292</v>
      </c>
      <c r="I179" s="293" t="s">
        <v>237</v>
      </c>
      <c r="J179" s="293" t="s">
        <v>1293</v>
      </c>
      <c r="K179" s="287" t="s">
        <v>1294</v>
      </c>
      <c r="L179" s="300" t="s">
        <v>1295</v>
      </c>
      <c r="M179" s="293" t="s">
        <v>15174</v>
      </c>
    </row>
    <row r="180" spans="1:13" ht="30">
      <c r="A180" s="293" t="str">
        <f t="shared" si="12"/>
        <v>DeclarationB28</v>
      </c>
      <c r="B180" s="293" t="s">
        <v>1014</v>
      </c>
      <c r="C180" s="293" t="s">
        <v>527</v>
      </c>
      <c r="D180" s="293" t="s">
        <v>1296</v>
      </c>
      <c r="E180" s="257" t="s">
        <v>1297</v>
      </c>
      <c r="F180" s="345" t="s">
        <v>1297</v>
      </c>
      <c r="G180" s="293" t="s">
        <v>1298</v>
      </c>
      <c r="H180" s="293" t="s">
        <v>1299</v>
      </c>
      <c r="I180" s="293" t="s">
        <v>238</v>
      </c>
      <c r="J180" s="293" t="s">
        <v>1296</v>
      </c>
      <c r="K180" s="287" t="s">
        <v>1300</v>
      </c>
      <c r="L180" s="300" t="s">
        <v>1300</v>
      </c>
      <c r="M180" s="293" t="s">
        <v>15175</v>
      </c>
    </row>
    <row r="181" spans="1:13" ht="30">
      <c r="A181" s="293" t="str">
        <f t="shared" si="12"/>
        <v>DeclarationB29</v>
      </c>
      <c r="B181" s="293" t="s">
        <v>1014</v>
      </c>
      <c r="C181" s="293" t="s">
        <v>528</v>
      </c>
      <c r="D181" s="293" t="s">
        <v>1301</v>
      </c>
      <c r="E181" s="288" t="s">
        <v>13712</v>
      </c>
      <c r="F181" s="345" t="s">
        <v>14731</v>
      </c>
      <c r="G181" s="293" t="s">
        <v>1302</v>
      </c>
      <c r="H181" s="293" t="s">
        <v>1303</v>
      </c>
      <c r="I181" s="293" t="s">
        <v>239</v>
      </c>
      <c r="J181" s="293" t="s">
        <v>1304</v>
      </c>
      <c r="K181" s="287" t="s">
        <v>1305</v>
      </c>
      <c r="L181" s="300" t="s">
        <v>1305</v>
      </c>
      <c r="M181" s="293" t="s">
        <v>15176</v>
      </c>
    </row>
    <row r="182" spans="1:13" ht="30">
      <c r="A182" s="293" t="str">
        <f t="shared" si="12"/>
        <v>DeclarationB38</v>
      </c>
      <c r="B182" s="293" t="s">
        <v>1014</v>
      </c>
      <c r="C182" s="293" t="s">
        <v>529</v>
      </c>
      <c r="D182" s="293" t="s">
        <v>1285</v>
      </c>
      <c r="E182" s="288" t="s">
        <v>13710</v>
      </c>
      <c r="F182" s="345" t="s">
        <v>14729</v>
      </c>
      <c r="G182" s="293" t="s">
        <v>1286</v>
      </c>
      <c r="H182" s="293" t="s">
        <v>1287</v>
      </c>
      <c r="I182" s="293" t="s">
        <v>236</v>
      </c>
      <c r="J182" s="293" t="s">
        <v>1288</v>
      </c>
      <c r="K182" s="287" t="s">
        <v>1289</v>
      </c>
      <c r="L182" s="300" t="s">
        <v>1289</v>
      </c>
      <c r="M182" s="293" t="s">
        <v>15173</v>
      </c>
    </row>
    <row r="183" spans="1:13" ht="30">
      <c r="A183" s="293" t="str">
        <f t="shared" si="12"/>
        <v>DeclarationB39</v>
      </c>
      <c r="B183" s="293" t="s">
        <v>1014</v>
      </c>
      <c r="C183" s="293" t="s">
        <v>530</v>
      </c>
      <c r="D183" s="293" t="s">
        <v>1290</v>
      </c>
      <c r="E183" s="288" t="s">
        <v>13711</v>
      </c>
      <c r="F183" s="345" t="s">
        <v>14730</v>
      </c>
      <c r="G183" s="293" t="s">
        <v>1291</v>
      </c>
      <c r="H183" s="293" t="s">
        <v>1292</v>
      </c>
      <c r="I183" s="293" t="s">
        <v>237</v>
      </c>
      <c r="J183" s="293" t="s">
        <v>1293</v>
      </c>
      <c r="K183" s="287" t="s">
        <v>1294</v>
      </c>
      <c r="L183" s="300" t="s">
        <v>1295</v>
      </c>
      <c r="M183" s="293" t="s">
        <v>15174</v>
      </c>
    </row>
    <row r="184" spans="1:13" ht="30">
      <c r="A184" s="293" t="str">
        <f t="shared" si="12"/>
        <v>DeclarationB40</v>
      </c>
      <c r="B184" s="293" t="s">
        <v>1014</v>
      </c>
      <c r="C184" s="293" t="s">
        <v>531</v>
      </c>
      <c r="D184" s="293" t="s">
        <v>1296</v>
      </c>
      <c r="E184" s="288" t="s">
        <v>1297</v>
      </c>
      <c r="F184" s="345" t="s">
        <v>1297</v>
      </c>
      <c r="G184" s="293" t="s">
        <v>1298</v>
      </c>
      <c r="H184" s="293" t="s">
        <v>1299</v>
      </c>
      <c r="I184" s="293" t="s">
        <v>238</v>
      </c>
      <c r="J184" s="293" t="s">
        <v>1296</v>
      </c>
      <c r="K184" s="287" t="s">
        <v>1300</v>
      </c>
      <c r="L184" s="300" t="s">
        <v>1300</v>
      </c>
      <c r="M184" s="293" t="s">
        <v>15175</v>
      </c>
    </row>
    <row r="185" spans="1:13" ht="30">
      <c r="A185" s="293" t="str">
        <f t="shared" si="12"/>
        <v>DeclarationB41</v>
      </c>
      <c r="B185" s="293" t="s">
        <v>1014</v>
      </c>
      <c r="C185" s="293" t="s">
        <v>532</v>
      </c>
      <c r="D185" s="293" t="s">
        <v>1301</v>
      </c>
      <c r="E185" s="288" t="s">
        <v>13712</v>
      </c>
      <c r="F185" s="345" t="s">
        <v>14731</v>
      </c>
      <c r="G185" s="293" t="s">
        <v>1302</v>
      </c>
      <c r="H185" s="293" t="s">
        <v>1303</v>
      </c>
      <c r="I185" s="293" t="s">
        <v>239</v>
      </c>
      <c r="J185" s="293" t="s">
        <v>1304</v>
      </c>
      <c r="K185" s="287" t="s">
        <v>1305</v>
      </c>
      <c r="L185" s="300" t="s">
        <v>1305</v>
      </c>
      <c r="M185" s="293" t="s">
        <v>15176</v>
      </c>
    </row>
    <row r="186" spans="1:13" ht="30">
      <c r="A186" s="293" t="str">
        <f t="shared" si="12"/>
        <v>DeclarationB44</v>
      </c>
      <c r="B186" s="293" t="s">
        <v>1014</v>
      </c>
      <c r="C186" s="293" t="s">
        <v>14414</v>
      </c>
      <c r="D186" s="293" t="s">
        <v>1285</v>
      </c>
      <c r="E186" s="288" t="s">
        <v>13710</v>
      </c>
      <c r="F186" s="345" t="s">
        <v>14729</v>
      </c>
      <c r="G186" s="293" t="s">
        <v>1286</v>
      </c>
      <c r="H186" s="293" t="s">
        <v>1287</v>
      </c>
      <c r="I186" s="293" t="s">
        <v>236</v>
      </c>
      <c r="J186" s="293" t="s">
        <v>1288</v>
      </c>
      <c r="K186" s="287" t="s">
        <v>1289</v>
      </c>
      <c r="L186" s="300" t="s">
        <v>1289</v>
      </c>
      <c r="M186" s="293" t="s">
        <v>15173</v>
      </c>
    </row>
    <row r="187" spans="1:13" ht="30">
      <c r="A187" s="293" t="str">
        <f t="shared" si="12"/>
        <v>DeclarationB45</v>
      </c>
      <c r="B187" s="293" t="s">
        <v>1014</v>
      </c>
      <c r="C187" s="293" t="s">
        <v>14415</v>
      </c>
      <c r="D187" s="293" t="s">
        <v>1290</v>
      </c>
      <c r="E187" s="288" t="s">
        <v>13711</v>
      </c>
      <c r="F187" s="345" t="s">
        <v>14730</v>
      </c>
      <c r="G187" s="293" t="s">
        <v>1291</v>
      </c>
      <c r="H187" s="293" t="s">
        <v>1292</v>
      </c>
      <c r="I187" s="293" t="s">
        <v>237</v>
      </c>
      <c r="J187" s="293" t="s">
        <v>1293</v>
      </c>
      <c r="K187" s="287" t="s">
        <v>1294</v>
      </c>
      <c r="L187" s="300" t="s">
        <v>1295</v>
      </c>
      <c r="M187" s="293" t="s">
        <v>15174</v>
      </c>
    </row>
    <row r="188" spans="1:13" ht="30">
      <c r="A188" s="293" t="str">
        <f t="shared" si="12"/>
        <v>DeclarationB46</v>
      </c>
      <c r="B188" s="293" t="s">
        <v>1014</v>
      </c>
      <c r="C188" s="293" t="s">
        <v>14416</v>
      </c>
      <c r="D188" s="293" t="s">
        <v>1296</v>
      </c>
      <c r="E188" s="288" t="s">
        <v>1297</v>
      </c>
      <c r="F188" s="345" t="s">
        <v>1297</v>
      </c>
      <c r="G188" s="293" t="s">
        <v>1298</v>
      </c>
      <c r="H188" s="293" t="s">
        <v>1299</v>
      </c>
      <c r="I188" s="293" t="s">
        <v>238</v>
      </c>
      <c r="J188" s="293" t="s">
        <v>1296</v>
      </c>
      <c r="K188" s="287" t="s">
        <v>1300</v>
      </c>
      <c r="L188" s="300" t="s">
        <v>1300</v>
      </c>
      <c r="M188" s="293" t="s">
        <v>15175</v>
      </c>
    </row>
    <row r="189" spans="1:13" ht="30">
      <c r="A189" s="293" t="str">
        <f t="shared" si="12"/>
        <v>DeclarationB47</v>
      </c>
      <c r="B189" s="293" t="s">
        <v>1014</v>
      </c>
      <c r="C189" s="293" t="s">
        <v>14417</v>
      </c>
      <c r="D189" s="293" t="s">
        <v>1301</v>
      </c>
      <c r="E189" s="288" t="s">
        <v>13712</v>
      </c>
      <c r="F189" s="345" t="s">
        <v>14731</v>
      </c>
      <c r="G189" s="293" t="s">
        <v>1302</v>
      </c>
      <c r="H189" s="293" t="s">
        <v>1303</v>
      </c>
      <c r="I189" s="293" t="s">
        <v>239</v>
      </c>
      <c r="J189" s="293" t="s">
        <v>1304</v>
      </c>
      <c r="K189" s="287" t="s">
        <v>1305</v>
      </c>
      <c r="L189" s="300" t="s">
        <v>1305</v>
      </c>
      <c r="M189" s="293" t="s">
        <v>15176</v>
      </c>
    </row>
    <row r="190" spans="1:13" ht="30">
      <c r="A190" s="293" t="str">
        <f t="shared" si="12"/>
        <v>DeclarationAth</v>
      </c>
      <c r="B190" s="293" t="s">
        <v>1014</v>
      </c>
      <c r="C190" s="293" t="s">
        <v>1306</v>
      </c>
      <c r="D190" s="293" t="s">
        <v>856</v>
      </c>
      <c r="E190" s="257" t="s">
        <v>13713</v>
      </c>
      <c r="F190" s="345" t="s">
        <v>14732</v>
      </c>
      <c r="G190" s="293" t="s">
        <v>950</v>
      </c>
      <c r="H190" s="293" t="s">
        <v>951</v>
      </c>
      <c r="I190" s="293" t="s">
        <v>952</v>
      </c>
      <c r="J190" s="293" t="s">
        <v>1269</v>
      </c>
      <c r="K190" s="287" t="s">
        <v>953</v>
      </c>
      <c r="L190" s="300" t="s">
        <v>462</v>
      </c>
      <c r="M190" s="293" t="s">
        <v>15177</v>
      </c>
    </row>
    <row r="191" spans="1:13" ht="30">
      <c r="A191" s="293" t="str">
        <f t="shared" si="12"/>
        <v>DeclarationB96</v>
      </c>
      <c r="B191" s="293" t="s">
        <v>1014</v>
      </c>
      <c r="C191" s="293" t="s">
        <v>12722</v>
      </c>
      <c r="D191" s="293" t="s">
        <v>498</v>
      </c>
      <c r="E191" s="257" t="s">
        <v>13714</v>
      </c>
      <c r="F191" s="345" t="s">
        <v>14733</v>
      </c>
      <c r="G191" s="293" t="s">
        <v>564</v>
      </c>
      <c r="H191" s="293" t="s">
        <v>388</v>
      </c>
      <c r="I191" s="293" t="s">
        <v>240</v>
      </c>
      <c r="J191" s="293" t="s">
        <v>17</v>
      </c>
      <c r="K191" s="287" t="s">
        <v>272</v>
      </c>
      <c r="L191" s="300" t="s">
        <v>182</v>
      </c>
      <c r="M191" s="293" t="s">
        <v>15178</v>
      </c>
    </row>
    <row r="192" spans="1:13" ht="30">
      <c r="A192" s="293" t="str">
        <f t="shared" si="12"/>
        <v>DeclarationB97</v>
      </c>
      <c r="B192" s="293" t="s">
        <v>1014</v>
      </c>
      <c r="C192" s="293" t="s">
        <v>12723</v>
      </c>
      <c r="D192" s="293" t="s">
        <v>499</v>
      </c>
      <c r="E192" s="257" t="s">
        <v>13715</v>
      </c>
      <c r="F192" s="345" t="s">
        <v>14734</v>
      </c>
      <c r="G192" s="293" t="s">
        <v>565</v>
      </c>
      <c r="H192" s="293" t="s">
        <v>499</v>
      </c>
      <c r="I192" s="293" t="s">
        <v>241</v>
      </c>
      <c r="J192" s="293" t="s">
        <v>18</v>
      </c>
      <c r="K192" s="287" t="s">
        <v>499</v>
      </c>
      <c r="L192" s="300" t="s">
        <v>183</v>
      </c>
      <c r="M192" s="293" t="s">
        <v>15179</v>
      </c>
    </row>
    <row r="193" spans="1:13" ht="30">
      <c r="A193" s="293" t="str">
        <f t="shared" si="12"/>
        <v>DeclarationB98</v>
      </c>
      <c r="B193" s="293" t="s">
        <v>1014</v>
      </c>
      <c r="C193" s="293" t="s">
        <v>12724</v>
      </c>
      <c r="D193" s="293" t="s">
        <v>500</v>
      </c>
      <c r="E193" s="288" t="s">
        <v>13716</v>
      </c>
      <c r="F193" s="345" t="s">
        <v>14735</v>
      </c>
      <c r="G193" s="293" t="s">
        <v>566</v>
      </c>
      <c r="H193" s="293" t="s">
        <v>389</v>
      </c>
      <c r="I193" s="293" t="s">
        <v>242</v>
      </c>
      <c r="J193" s="293" t="s">
        <v>19</v>
      </c>
      <c r="K193" s="287" t="s">
        <v>273</v>
      </c>
      <c r="L193" s="300" t="s">
        <v>184</v>
      </c>
      <c r="M193" s="293" t="s">
        <v>15180</v>
      </c>
    </row>
    <row r="194" spans="1:13" ht="30">
      <c r="A194" s="293" t="str">
        <f t="shared" si="12"/>
        <v>DeclarationB99</v>
      </c>
      <c r="B194" s="293" t="s">
        <v>1014</v>
      </c>
      <c r="C194" s="293" t="s">
        <v>12725</v>
      </c>
      <c r="D194" s="256">
        <v>1</v>
      </c>
      <c r="E194" s="259">
        <v>1</v>
      </c>
      <c r="F194" s="339">
        <v>1</v>
      </c>
      <c r="G194" s="256">
        <v>1</v>
      </c>
      <c r="H194" s="256" t="s">
        <v>12771</v>
      </c>
      <c r="I194" s="245">
        <v>1</v>
      </c>
      <c r="J194" s="245">
        <v>1</v>
      </c>
      <c r="K194" s="254">
        <v>1</v>
      </c>
      <c r="L194" s="309">
        <v>1</v>
      </c>
      <c r="M194" s="245" t="s">
        <v>12772</v>
      </c>
    </row>
    <row r="195" spans="1:13" ht="30">
      <c r="A195" s="293" t="str">
        <f t="shared" si="12"/>
        <v>DeclarationB100</v>
      </c>
      <c r="B195" s="293" t="s">
        <v>1014</v>
      </c>
      <c r="C195" s="293" t="s">
        <v>12726</v>
      </c>
      <c r="D195" s="246" t="s">
        <v>2626</v>
      </c>
      <c r="E195" s="288" t="s">
        <v>13717</v>
      </c>
      <c r="F195" s="341" t="s">
        <v>14736</v>
      </c>
      <c r="G195" s="310" t="s">
        <v>14835</v>
      </c>
      <c r="H195" s="311" t="s">
        <v>12764</v>
      </c>
      <c r="I195" s="310" t="s">
        <v>14952</v>
      </c>
      <c r="J195" s="310" t="s">
        <v>15298</v>
      </c>
      <c r="K195" s="312" t="s">
        <v>15011</v>
      </c>
      <c r="L195" s="313" t="s">
        <v>12770</v>
      </c>
      <c r="M195" s="311" t="s">
        <v>12769</v>
      </c>
    </row>
    <row r="196" spans="1:13" ht="30">
      <c r="A196" s="293" t="str">
        <f t="shared" si="12"/>
        <v>DeclarationB101</v>
      </c>
      <c r="B196" s="293" t="s">
        <v>1014</v>
      </c>
      <c r="C196" s="293" t="s">
        <v>12727</v>
      </c>
      <c r="D196" s="246" t="s">
        <v>2627</v>
      </c>
      <c r="E196" s="288" t="s">
        <v>13718</v>
      </c>
      <c r="F196" s="341" t="s">
        <v>14737</v>
      </c>
      <c r="G196" s="310" t="s">
        <v>14836</v>
      </c>
      <c r="H196" s="311" t="s">
        <v>12765</v>
      </c>
      <c r="I196" s="310" t="s">
        <v>14953</v>
      </c>
      <c r="J196" s="310" t="s">
        <v>15299</v>
      </c>
      <c r="K196" s="312" t="s">
        <v>15012</v>
      </c>
      <c r="L196" s="314" t="s">
        <v>13798</v>
      </c>
      <c r="M196" s="310" t="s">
        <v>15181</v>
      </c>
    </row>
    <row r="197" spans="1:13" ht="30">
      <c r="A197" s="293" t="str">
        <f t="shared" si="12"/>
        <v>DeclarationB102</v>
      </c>
      <c r="B197" s="293" t="s">
        <v>1014</v>
      </c>
      <c r="C197" s="293" t="s">
        <v>12728</v>
      </c>
      <c r="D197" s="246" t="s">
        <v>2628</v>
      </c>
      <c r="E197" s="288" t="s">
        <v>13719</v>
      </c>
      <c r="F197" s="341" t="s">
        <v>14738</v>
      </c>
      <c r="G197" s="310" t="s">
        <v>14837</v>
      </c>
      <c r="H197" s="311" t="s">
        <v>12766</v>
      </c>
      <c r="I197" s="310" t="s">
        <v>14954</v>
      </c>
      <c r="J197" s="310" t="s">
        <v>15300</v>
      </c>
      <c r="K197" s="312" t="s">
        <v>15013</v>
      </c>
      <c r="L197" s="314" t="s">
        <v>13799</v>
      </c>
      <c r="M197" s="310" t="s">
        <v>15182</v>
      </c>
    </row>
    <row r="198" spans="1:13" ht="30">
      <c r="A198" s="293" t="str">
        <f t="shared" si="12"/>
        <v>DeclarationB103</v>
      </c>
      <c r="B198" s="293" t="s">
        <v>1014</v>
      </c>
      <c r="C198" s="293" t="s">
        <v>12729</v>
      </c>
      <c r="D198" s="246" t="s">
        <v>2629</v>
      </c>
      <c r="E198" s="288" t="s">
        <v>13720</v>
      </c>
      <c r="F198" s="341" t="s">
        <v>14739</v>
      </c>
      <c r="G198" s="310" t="s">
        <v>14838</v>
      </c>
      <c r="H198" s="310" t="s">
        <v>14897</v>
      </c>
      <c r="I198" s="310" t="s">
        <v>14955</v>
      </c>
      <c r="J198" s="310" t="s">
        <v>15301</v>
      </c>
      <c r="K198" s="312" t="s">
        <v>15014</v>
      </c>
      <c r="L198" s="314" t="s">
        <v>13800</v>
      </c>
      <c r="M198" s="310" t="s">
        <v>15183</v>
      </c>
    </row>
    <row r="199" spans="1:13" ht="30">
      <c r="A199" s="293" t="str">
        <f t="shared" si="12"/>
        <v>DeclarationB104</v>
      </c>
      <c r="B199" s="293" t="s">
        <v>1014</v>
      </c>
      <c r="C199" s="293" t="s">
        <v>14346</v>
      </c>
      <c r="D199" s="293" t="s">
        <v>501</v>
      </c>
      <c r="E199" s="257" t="s">
        <v>13721</v>
      </c>
      <c r="F199" s="345" t="s">
        <v>14740</v>
      </c>
      <c r="G199" s="293" t="s">
        <v>567</v>
      </c>
      <c r="H199" s="293" t="s">
        <v>390</v>
      </c>
      <c r="I199" s="293" t="s">
        <v>243</v>
      </c>
      <c r="J199" s="293" t="s">
        <v>20</v>
      </c>
      <c r="K199" s="287" t="s">
        <v>274</v>
      </c>
      <c r="L199" s="300" t="s">
        <v>185</v>
      </c>
      <c r="M199" s="293" t="s">
        <v>15184</v>
      </c>
    </row>
    <row r="200" spans="1:13" ht="30">
      <c r="A200" s="293" t="str">
        <f t="shared" si="12"/>
        <v>DeclarationB105</v>
      </c>
      <c r="B200" s="293" t="s">
        <v>1014</v>
      </c>
      <c r="C200" s="293" t="s">
        <v>14347</v>
      </c>
      <c r="D200" s="247" t="s">
        <v>12720</v>
      </c>
      <c r="E200" s="258" t="s">
        <v>14536</v>
      </c>
      <c r="F200" s="342" t="s">
        <v>14741</v>
      </c>
      <c r="G200" s="315" t="s">
        <v>14839</v>
      </c>
      <c r="H200" s="315" t="s">
        <v>14898</v>
      </c>
      <c r="I200" s="315" t="s">
        <v>14956</v>
      </c>
      <c r="J200" s="315" t="s">
        <v>15302</v>
      </c>
      <c r="K200" s="303" t="s">
        <v>15015</v>
      </c>
      <c r="L200" s="316" t="s">
        <v>12767</v>
      </c>
      <c r="M200" s="315" t="s">
        <v>15185</v>
      </c>
    </row>
    <row r="201" spans="1:13" ht="32">
      <c r="A201" s="293" t="str">
        <f t="shared" si="12"/>
        <v>DeclarationB106</v>
      </c>
      <c r="B201" s="293" t="s">
        <v>1014</v>
      </c>
      <c r="C201" s="293" t="s">
        <v>14348</v>
      </c>
      <c r="D201" s="247" t="s">
        <v>12721</v>
      </c>
      <c r="E201" s="258" t="s">
        <v>14537</v>
      </c>
      <c r="F201" s="342" t="s">
        <v>14742</v>
      </c>
      <c r="G201" s="315" t="s">
        <v>14840</v>
      </c>
      <c r="H201" s="315" t="s">
        <v>14899</v>
      </c>
      <c r="I201" s="315" t="s">
        <v>14957</v>
      </c>
      <c r="J201" s="315" t="s">
        <v>15303</v>
      </c>
      <c r="K201" s="303" t="s">
        <v>15016</v>
      </c>
      <c r="L201" s="316" t="s">
        <v>12768</v>
      </c>
      <c r="M201" s="315" t="s">
        <v>15186</v>
      </c>
    </row>
    <row r="202" spans="1:13" ht="30">
      <c r="A202" s="293" t="str">
        <f t="shared" si="12"/>
        <v>DeclarationB107</v>
      </c>
      <c r="B202" s="293" t="s">
        <v>1014</v>
      </c>
      <c r="C202" s="293" t="s">
        <v>14349</v>
      </c>
      <c r="D202" s="247" t="s">
        <v>499</v>
      </c>
      <c r="E202" s="258" t="s">
        <v>13715</v>
      </c>
      <c r="F202" s="342" t="s">
        <v>14743</v>
      </c>
      <c r="G202" s="315" t="s">
        <v>14841</v>
      </c>
      <c r="H202" s="315" t="s">
        <v>14900</v>
      </c>
      <c r="I202" s="315" t="s">
        <v>14958</v>
      </c>
      <c r="J202" s="315" t="s">
        <v>15304</v>
      </c>
      <c r="K202" s="303" t="s">
        <v>14841</v>
      </c>
      <c r="L202" s="317" t="s">
        <v>15071</v>
      </c>
      <c r="M202" s="315" t="s">
        <v>15187</v>
      </c>
    </row>
    <row r="203" spans="1:13" ht="30">
      <c r="A203" s="293" t="str">
        <f t="shared" si="12"/>
        <v>DeclarationB108</v>
      </c>
      <c r="B203" s="293" t="s">
        <v>1014</v>
      </c>
      <c r="C203" s="293" t="s">
        <v>14350</v>
      </c>
      <c r="D203" s="247" t="s">
        <v>14353</v>
      </c>
      <c r="E203" s="247" t="s">
        <v>14538</v>
      </c>
      <c r="F203" s="337" t="s">
        <v>14744</v>
      </c>
      <c r="G203" s="247" t="s">
        <v>14842</v>
      </c>
      <c r="H203" s="247" t="s">
        <v>14901</v>
      </c>
      <c r="I203" s="247" t="s">
        <v>14959</v>
      </c>
      <c r="J203" s="247" t="s">
        <v>15329</v>
      </c>
      <c r="K203" s="247" t="s">
        <v>15017</v>
      </c>
      <c r="L203" s="247" t="s">
        <v>15072</v>
      </c>
      <c r="M203" s="247" t="s">
        <v>15188</v>
      </c>
    </row>
    <row r="204" spans="1:13" ht="30">
      <c r="A204" s="293" t="str">
        <f t="shared" si="12"/>
        <v>DeclarationB109</v>
      </c>
      <c r="B204" s="293" t="s">
        <v>1014</v>
      </c>
      <c r="C204" s="293" t="s">
        <v>14351</v>
      </c>
      <c r="D204" s="247" t="s">
        <v>14355</v>
      </c>
      <c r="E204" s="247" t="s">
        <v>14539</v>
      </c>
      <c r="F204" s="337" t="s">
        <v>14745</v>
      </c>
      <c r="G204" s="247" t="s">
        <v>14843</v>
      </c>
      <c r="H204" s="247" t="s">
        <v>14902</v>
      </c>
      <c r="I204" s="247" t="s">
        <v>14960</v>
      </c>
      <c r="J204" s="247" t="s">
        <v>15330</v>
      </c>
      <c r="K204" s="247" t="s">
        <v>15018</v>
      </c>
      <c r="L204" s="247" t="s">
        <v>15073</v>
      </c>
      <c r="M204" s="247" t="s">
        <v>15189</v>
      </c>
    </row>
    <row r="205" spans="1:13" ht="30">
      <c r="A205" s="293" t="str">
        <f t="shared" si="12"/>
        <v>DeclarationB110</v>
      </c>
      <c r="B205" s="293" t="s">
        <v>1014</v>
      </c>
      <c r="C205" s="293" t="s">
        <v>14352</v>
      </c>
      <c r="D205" s="247" t="s">
        <v>14356</v>
      </c>
      <c r="E205" s="247" t="s">
        <v>14540</v>
      </c>
      <c r="F205" s="337" t="s">
        <v>14746</v>
      </c>
      <c r="G205" s="247" t="s">
        <v>14844</v>
      </c>
      <c r="H205" s="247" t="s">
        <v>14903</v>
      </c>
      <c r="I205" s="247" t="s">
        <v>14961</v>
      </c>
      <c r="J205" s="247" t="s">
        <v>15331</v>
      </c>
      <c r="K205" s="247" t="s">
        <v>15019</v>
      </c>
      <c r="L205" s="247" t="s">
        <v>15074</v>
      </c>
      <c r="M205" s="247" t="s">
        <v>15190</v>
      </c>
    </row>
    <row r="206" spans="1:13" ht="30">
      <c r="A206" s="293" t="str">
        <f t="shared" ref="A206" si="13">B206&amp;C206</f>
        <v>DeclarationB111</v>
      </c>
      <c r="B206" s="293" t="s">
        <v>1014</v>
      </c>
      <c r="C206" s="293" t="s">
        <v>14354</v>
      </c>
      <c r="D206" s="247" t="s">
        <v>499</v>
      </c>
      <c r="E206" s="258" t="s">
        <v>13715</v>
      </c>
      <c r="F206" s="342" t="s">
        <v>14743</v>
      </c>
      <c r="G206" s="315" t="s">
        <v>14841</v>
      </c>
      <c r="H206" s="315" t="s">
        <v>14900</v>
      </c>
      <c r="I206" s="315" t="s">
        <v>14958</v>
      </c>
      <c r="J206" s="315" t="s">
        <v>15304</v>
      </c>
      <c r="K206" s="303" t="s">
        <v>14841</v>
      </c>
      <c r="L206" s="317" t="s">
        <v>15071</v>
      </c>
      <c r="M206" s="315" t="s">
        <v>15187</v>
      </c>
    </row>
    <row r="207" spans="1:13" ht="409.5" customHeight="1">
      <c r="A207" s="293" t="str">
        <f t="shared" ref="A207" si="14">B207&amp;C207</f>
        <v>Smelter Look-upA1</v>
      </c>
      <c r="B207" s="293" t="s">
        <v>12750</v>
      </c>
      <c r="C207" s="293" t="s">
        <v>647</v>
      </c>
      <c r="D207" s="226" t="s">
        <v>13510</v>
      </c>
      <c r="E207" s="329" t="s">
        <v>14541</v>
      </c>
      <c r="F207" s="340" t="s">
        <v>15470</v>
      </c>
      <c r="G207" s="302" t="s">
        <v>14845</v>
      </c>
      <c r="H207" s="302" t="s">
        <v>15471</v>
      </c>
      <c r="I207" s="302" t="s">
        <v>15472</v>
      </c>
      <c r="J207" s="302" t="s">
        <v>13822</v>
      </c>
      <c r="K207" s="303" t="s">
        <v>15473</v>
      </c>
      <c r="L207" s="318" t="s">
        <v>15474</v>
      </c>
      <c r="M207" s="302" t="s">
        <v>15191</v>
      </c>
    </row>
    <row r="208" spans="1:13" ht="30">
      <c r="A208" s="293" t="str">
        <f t="shared" ref="A208:A217" si="15">B208&amp;C208</f>
        <v>Smelter Look-upA4</v>
      </c>
      <c r="B208" s="293" t="s">
        <v>12750</v>
      </c>
      <c r="C208" s="293" t="s">
        <v>650</v>
      </c>
      <c r="D208" s="293" t="s">
        <v>868</v>
      </c>
      <c r="E208" s="258" t="s">
        <v>1109</v>
      </c>
      <c r="F208" s="345" t="s">
        <v>1109</v>
      </c>
      <c r="G208" s="293" t="s">
        <v>1110</v>
      </c>
      <c r="H208" s="293" t="s">
        <v>1307</v>
      </c>
      <c r="I208" s="293" t="s">
        <v>868</v>
      </c>
      <c r="J208" s="206" t="s">
        <v>963</v>
      </c>
      <c r="K208" s="287" t="s">
        <v>868</v>
      </c>
      <c r="L208" s="300" t="s">
        <v>466</v>
      </c>
      <c r="M208" s="293" t="s">
        <v>868</v>
      </c>
    </row>
    <row r="209" spans="1:13" ht="30">
      <c r="A209" s="293" t="str">
        <f t="shared" si="15"/>
        <v>Smelter Look-upB4</v>
      </c>
      <c r="B209" s="293" t="s">
        <v>12750</v>
      </c>
      <c r="C209" s="293" t="s">
        <v>973</v>
      </c>
      <c r="D209" s="293" t="s">
        <v>12748</v>
      </c>
      <c r="E209" s="258" t="s">
        <v>14309</v>
      </c>
      <c r="F209" s="340" t="s">
        <v>14747</v>
      </c>
      <c r="G209" s="302" t="s">
        <v>14846</v>
      </c>
      <c r="H209" s="302" t="s">
        <v>14904</v>
      </c>
      <c r="I209" s="302" t="s">
        <v>14962</v>
      </c>
      <c r="J209" s="302" t="s">
        <v>15305</v>
      </c>
      <c r="K209" s="303" t="s">
        <v>15020</v>
      </c>
      <c r="L209" s="304" t="s">
        <v>13801</v>
      </c>
      <c r="M209" s="302" t="s">
        <v>15192</v>
      </c>
    </row>
    <row r="210" spans="1:13" ht="30">
      <c r="A210" s="293" t="str">
        <f t="shared" si="15"/>
        <v>Smelter Look-up</v>
      </c>
      <c r="B210" s="293" t="s">
        <v>12750</v>
      </c>
      <c r="D210" s="293" t="s">
        <v>13486</v>
      </c>
      <c r="E210" s="258" t="s">
        <v>13722</v>
      </c>
      <c r="F210" s="345" t="s">
        <v>14748</v>
      </c>
      <c r="G210" s="293" t="s">
        <v>607</v>
      </c>
      <c r="H210" s="293" t="s">
        <v>393</v>
      </c>
      <c r="I210" s="293" t="s">
        <v>245</v>
      </c>
      <c r="J210" s="206" t="s">
        <v>1193</v>
      </c>
      <c r="K210" s="287" t="s">
        <v>1113</v>
      </c>
      <c r="L210" s="300" t="s">
        <v>639</v>
      </c>
      <c r="M210" s="293" t="s">
        <v>15193</v>
      </c>
    </row>
    <row r="211" spans="1:13" ht="30">
      <c r="A211" s="293" t="str">
        <f t="shared" si="15"/>
        <v>Smelter Look-upC4</v>
      </c>
      <c r="B211" s="293" t="s">
        <v>12750</v>
      </c>
      <c r="C211" s="293" t="s">
        <v>994</v>
      </c>
      <c r="D211" s="293" t="s">
        <v>925</v>
      </c>
      <c r="E211" s="288" t="s">
        <v>13723</v>
      </c>
      <c r="F211" s="345" t="s">
        <v>14749</v>
      </c>
      <c r="G211" s="293" t="s">
        <v>606</v>
      </c>
      <c r="H211" s="293" t="s">
        <v>392</v>
      </c>
      <c r="I211" s="293" t="s">
        <v>244</v>
      </c>
      <c r="J211" s="206" t="s">
        <v>1192</v>
      </c>
      <c r="K211" s="287" t="s">
        <v>275</v>
      </c>
      <c r="L211" s="300" t="s">
        <v>467</v>
      </c>
      <c r="M211" s="293" t="s">
        <v>15194</v>
      </c>
    </row>
    <row r="212" spans="1:13" ht="30">
      <c r="A212" s="293" t="str">
        <f t="shared" si="15"/>
        <v>Smelter Look-upD4</v>
      </c>
      <c r="B212" s="293" t="s">
        <v>12750</v>
      </c>
      <c r="C212" s="293" t="s">
        <v>1309</v>
      </c>
      <c r="D212" s="293" t="s">
        <v>924</v>
      </c>
      <c r="E212" s="291" t="s">
        <v>13724</v>
      </c>
      <c r="F212" s="345" t="s">
        <v>14750</v>
      </c>
      <c r="G212" s="293" t="s">
        <v>964</v>
      </c>
      <c r="H212" s="293" t="s">
        <v>394</v>
      </c>
      <c r="I212" s="293" t="s">
        <v>246</v>
      </c>
      <c r="J212" s="206" t="s">
        <v>13047</v>
      </c>
      <c r="K212" s="287" t="s">
        <v>276</v>
      </c>
      <c r="L212" s="300" t="s">
        <v>638</v>
      </c>
      <c r="M212" s="293" t="s">
        <v>15195</v>
      </c>
    </row>
    <row r="213" spans="1:13" ht="30">
      <c r="A213" s="293" t="str">
        <f t="shared" si="15"/>
        <v>Smelter Look-upE4</v>
      </c>
      <c r="B213" s="293" t="s">
        <v>12750</v>
      </c>
      <c r="C213" s="293" t="s">
        <v>1310</v>
      </c>
      <c r="D213" s="293" t="s">
        <v>12746</v>
      </c>
      <c r="E213" s="258" t="s">
        <v>14542</v>
      </c>
      <c r="F213" s="340" t="s">
        <v>14751</v>
      </c>
      <c r="G213" s="302" t="s">
        <v>605</v>
      </c>
      <c r="H213" s="302" t="s">
        <v>14905</v>
      </c>
      <c r="I213" s="302" t="s">
        <v>14963</v>
      </c>
      <c r="J213" s="302" t="s">
        <v>15306</v>
      </c>
      <c r="K213" s="303" t="s">
        <v>15021</v>
      </c>
      <c r="L213" s="304" t="s">
        <v>13802</v>
      </c>
      <c r="M213" s="302" t="s">
        <v>15196</v>
      </c>
    </row>
    <row r="214" spans="1:13" ht="30">
      <c r="A214" s="293" t="str">
        <f t="shared" si="15"/>
        <v>Smelter Look-upF4</v>
      </c>
      <c r="B214" s="293" t="s">
        <v>12750</v>
      </c>
      <c r="C214" s="293" t="s">
        <v>1320</v>
      </c>
      <c r="D214" s="293" t="s">
        <v>479</v>
      </c>
      <c r="E214" s="257" t="s">
        <v>13725</v>
      </c>
      <c r="F214" s="345" t="s">
        <v>14752</v>
      </c>
      <c r="G214" s="293" t="s">
        <v>577</v>
      </c>
      <c r="H214" s="293" t="s">
        <v>397</v>
      </c>
      <c r="I214" s="293" t="s">
        <v>258</v>
      </c>
      <c r="J214" s="206" t="s">
        <v>1378</v>
      </c>
      <c r="K214" s="287" t="s">
        <v>119</v>
      </c>
      <c r="L214" s="300" t="s">
        <v>74</v>
      </c>
      <c r="M214" s="293" t="s">
        <v>15197</v>
      </c>
    </row>
    <row r="215" spans="1:13" ht="28.5" customHeight="1">
      <c r="A215" s="293" t="str">
        <f t="shared" si="15"/>
        <v>Smelter Look-upG4</v>
      </c>
      <c r="B215" s="293" t="s">
        <v>12750</v>
      </c>
      <c r="C215" s="293" t="s">
        <v>1311</v>
      </c>
      <c r="D215" s="293" t="s">
        <v>481</v>
      </c>
      <c r="E215" s="257" t="s">
        <v>13726</v>
      </c>
      <c r="F215" s="345" t="s">
        <v>14753</v>
      </c>
      <c r="G215" s="293" t="s">
        <v>569</v>
      </c>
      <c r="H215" s="293" t="s">
        <v>1158</v>
      </c>
      <c r="I215" s="293" t="s">
        <v>248</v>
      </c>
      <c r="J215" s="206" t="s">
        <v>13044</v>
      </c>
      <c r="K215" s="287" t="s">
        <v>278</v>
      </c>
      <c r="L215" s="319" t="s">
        <v>187</v>
      </c>
      <c r="M215" s="293" t="s">
        <v>15198</v>
      </c>
    </row>
    <row r="216" spans="1:13" ht="28.5" customHeight="1">
      <c r="A216" s="293" t="str">
        <f t="shared" si="15"/>
        <v>Smelter Look-upH4</v>
      </c>
      <c r="B216" s="293" t="s">
        <v>12750</v>
      </c>
      <c r="C216" s="293" t="s">
        <v>1312</v>
      </c>
      <c r="D216" s="293" t="s">
        <v>482</v>
      </c>
      <c r="E216" s="257" t="s">
        <v>13727</v>
      </c>
      <c r="F216" s="345" t="s">
        <v>14754</v>
      </c>
      <c r="G216" s="293" t="s">
        <v>570</v>
      </c>
      <c r="H216" s="293" t="s">
        <v>1159</v>
      </c>
      <c r="I216" s="293" t="s">
        <v>249</v>
      </c>
      <c r="J216" s="206" t="s">
        <v>13045</v>
      </c>
      <c r="K216" s="287" t="s">
        <v>279</v>
      </c>
      <c r="L216" s="319" t="s">
        <v>188</v>
      </c>
      <c r="M216" s="293" t="s">
        <v>15199</v>
      </c>
    </row>
    <row r="217" spans="1:13" ht="28.5" customHeight="1">
      <c r="A217" s="293" t="str">
        <f t="shared" si="15"/>
        <v>Smelter Look-upI4</v>
      </c>
      <c r="B217" s="293" t="s">
        <v>12750</v>
      </c>
      <c r="C217" s="293" t="s">
        <v>1313</v>
      </c>
      <c r="D217" s="293" t="s">
        <v>923</v>
      </c>
      <c r="E217" s="257" t="s">
        <v>13728</v>
      </c>
      <c r="F217" s="345" t="s">
        <v>14755</v>
      </c>
      <c r="G217" s="293" t="s">
        <v>1160</v>
      </c>
      <c r="H217" s="293" t="s">
        <v>1161</v>
      </c>
      <c r="I217" s="293" t="s">
        <v>250</v>
      </c>
      <c r="J217" s="206" t="s">
        <v>13046</v>
      </c>
      <c r="K217" s="287" t="s">
        <v>113</v>
      </c>
      <c r="L217" s="319" t="s">
        <v>637</v>
      </c>
      <c r="M217" s="293" t="s">
        <v>15200</v>
      </c>
    </row>
    <row r="218" spans="1:13" ht="28.5" customHeight="1">
      <c r="A218" s="293" t="s">
        <v>2492</v>
      </c>
      <c r="B218" s="293" t="s">
        <v>1262</v>
      </c>
      <c r="C218" s="293" t="s">
        <v>650</v>
      </c>
      <c r="D218" s="293" t="s">
        <v>2559</v>
      </c>
      <c r="E218" s="257" t="s">
        <v>2560</v>
      </c>
      <c r="F218" s="345" t="s">
        <v>14756</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5" t="s">
        <v>887</v>
      </c>
      <c r="G219" s="293" t="s">
        <v>1108</v>
      </c>
      <c r="H219" s="293" t="s">
        <v>1308</v>
      </c>
      <c r="I219" s="293" t="s">
        <v>861</v>
      </c>
      <c r="J219" s="206" t="s">
        <v>12749</v>
      </c>
      <c r="K219" s="287" t="s">
        <v>861</v>
      </c>
      <c r="L219" s="300" t="s">
        <v>463</v>
      </c>
      <c r="M219" s="293" t="s">
        <v>15201</v>
      </c>
    </row>
    <row r="220" spans="1:13" ht="28.5" customHeight="1">
      <c r="A220" s="293" t="str">
        <f t="shared" si="16"/>
        <v>Smelter ListC4</v>
      </c>
      <c r="B220" s="293" t="s">
        <v>1262</v>
      </c>
      <c r="C220" s="293" t="s">
        <v>994</v>
      </c>
      <c r="D220" s="293" t="s">
        <v>12748</v>
      </c>
      <c r="E220" s="258" t="s">
        <v>14309</v>
      </c>
      <c r="F220" s="340" t="s">
        <v>14747</v>
      </c>
      <c r="G220" s="302" t="s">
        <v>14846</v>
      </c>
      <c r="H220" s="302" t="s">
        <v>14904</v>
      </c>
      <c r="I220" s="302" t="s">
        <v>14962</v>
      </c>
      <c r="J220" s="302" t="s">
        <v>15305</v>
      </c>
      <c r="K220" s="303" t="s">
        <v>15020</v>
      </c>
      <c r="L220" s="304" t="s">
        <v>13801</v>
      </c>
      <c r="M220" s="302" t="s">
        <v>15192</v>
      </c>
    </row>
    <row r="221" spans="1:13" ht="44.25" customHeight="1">
      <c r="A221" s="293" t="str">
        <f t="shared" si="16"/>
        <v>Smelter ListD4</v>
      </c>
      <c r="B221" s="293" t="s">
        <v>1262</v>
      </c>
      <c r="C221" s="293" t="s">
        <v>1309</v>
      </c>
      <c r="D221" s="302" t="s">
        <v>13034</v>
      </c>
      <c r="E221" s="258" t="s">
        <v>13035</v>
      </c>
      <c r="F221" s="340" t="s">
        <v>14757</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5" t="s">
        <v>14758</v>
      </c>
      <c r="G222" s="293" t="s">
        <v>568</v>
      </c>
      <c r="H222" s="293" t="s">
        <v>1157</v>
      </c>
      <c r="I222" s="293" t="s">
        <v>247</v>
      </c>
      <c r="J222" s="206" t="s">
        <v>13043</v>
      </c>
      <c r="K222" s="287" t="s">
        <v>277</v>
      </c>
      <c r="L222" s="300" t="s">
        <v>186</v>
      </c>
      <c r="M222" s="293" t="s">
        <v>15202</v>
      </c>
    </row>
    <row r="223" spans="1:13" ht="28.5" customHeight="1">
      <c r="A223" s="293" t="str">
        <f t="shared" si="16"/>
        <v>Smelter ListH4</v>
      </c>
      <c r="B223" s="293" t="s">
        <v>1262</v>
      </c>
      <c r="C223" s="293" t="s">
        <v>1312</v>
      </c>
      <c r="D223" s="293" t="s">
        <v>481</v>
      </c>
      <c r="E223" s="257" t="s">
        <v>13726</v>
      </c>
      <c r="F223" s="345" t="s">
        <v>14753</v>
      </c>
      <c r="G223" s="293" t="s">
        <v>569</v>
      </c>
      <c r="H223" s="293" t="s">
        <v>1158</v>
      </c>
      <c r="I223" s="293" t="s">
        <v>248</v>
      </c>
      <c r="J223" s="206" t="s">
        <v>13044</v>
      </c>
      <c r="K223" s="287" t="s">
        <v>278</v>
      </c>
      <c r="L223" s="319" t="s">
        <v>187</v>
      </c>
      <c r="M223" s="293" t="s">
        <v>15198</v>
      </c>
    </row>
    <row r="224" spans="1:13" ht="14.25" customHeight="1">
      <c r="A224" s="293" t="str">
        <f t="shared" si="16"/>
        <v>Smelter ListI4</v>
      </c>
      <c r="B224" s="293" t="s">
        <v>1262</v>
      </c>
      <c r="C224" s="293" t="s">
        <v>1313</v>
      </c>
      <c r="D224" s="293" t="s">
        <v>482</v>
      </c>
      <c r="E224" s="288" t="s">
        <v>13727</v>
      </c>
      <c r="F224" s="345" t="s">
        <v>14754</v>
      </c>
      <c r="G224" s="293" t="s">
        <v>570</v>
      </c>
      <c r="H224" s="293" t="s">
        <v>1159</v>
      </c>
      <c r="I224" s="293" t="s">
        <v>249</v>
      </c>
      <c r="J224" s="206" t="s">
        <v>13045</v>
      </c>
      <c r="K224" s="287" t="s">
        <v>279</v>
      </c>
      <c r="L224" s="319" t="s">
        <v>188</v>
      </c>
      <c r="M224" s="293" t="s">
        <v>15199</v>
      </c>
    </row>
    <row r="225" spans="1:13" ht="30">
      <c r="A225" s="293" t="str">
        <f t="shared" si="16"/>
        <v>Smelter ListJ4</v>
      </c>
      <c r="B225" s="293" t="s">
        <v>1262</v>
      </c>
      <c r="C225" s="293" t="s">
        <v>1314</v>
      </c>
      <c r="D225" s="293" t="s">
        <v>923</v>
      </c>
      <c r="E225" s="288" t="s">
        <v>13728</v>
      </c>
      <c r="F225" s="345" t="s">
        <v>14755</v>
      </c>
      <c r="G225" s="293" t="s">
        <v>1160</v>
      </c>
      <c r="H225" s="293" t="s">
        <v>1161</v>
      </c>
      <c r="I225" s="293" t="s">
        <v>250</v>
      </c>
      <c r="J225" s="206" t="s">
        <v>13046</v>
      </c>
      <c r="K225" s="287" t="s">
        <v>113</v>
      </c>
      <c r="L225" s="319" t="s">
        <v>637</v>
      </c>
      <c r="M225" s="293" t="s">
        <v>15200</v>
      </c>
    </row>
    <row r="226" spans="1:13" ht="30">
      <c r="A226" s="293" t="str">
        <f t="shared" si="16"/>
        <v>Smelter ListK4</v>
      </c>
      <c r="B226" s="293" t="s">
        <v>1262</v>
      </c>
      <c r="C226" s="293" t="s">
        <v>1315</v>
      </c>
      <c r="D226" s="293" t="s">
        <v>483</v>
      </c>
      <c r="E226" s="257" t="s">
        <v>13730</v>
      </c>
      <c r="F226" s="345" t="s">
        <v>14759</v>
      </c>
      <c r="G226" s="293" t="s">
        <v>571</v>
      </c>
      <c r="H226" s="293" t="s">
        <v>1162</v>
      </c>
      <c r="I226" s="293" t="s">
        <v>251</v>
      </c>
      <c r="J226" s="206" t="s">
        <v>1051</v>
      </c>
      <c r="K226" s="287" t="s">
        <v>1163</v>
      </c>
      <c r="L226" s="319" t="s">
        <v>464</v>
      </c>
      <c r="M226" s="293" t="s">
        <v>15203</v>
      </c>
    </row>
    <row r="227" spans="1:13" ht="15">
      <c r="A227" s="293" t="str">
        <f t="shared" si="16"/>
        <v>Smelter ListL4</v>
      </c>
      <c r="B227" s="293" t="s">
        <v>1262</v>
      </c>
      <c r="C227" s="293" t="s">
        <v>1316</v>
      </c>
      <c r="D227" s="293" t="s">
        <v>484</v>
      </c>
      <c r="E227" s="257" t="s">
        <v>13731</v>
      </c>
      <c r="F227" s="345" t="s">
        <v>14760</v>
      </c>
      <c r="G227" s="293" t="s">
        <v>572</v>
      </c>
      <c r="H227" s="293" t="s">
        <v>1164</v>
      </c>
      <c r="I227" s="293" t="s">
        <v>252</v>
      </c>
      <c r="J227" s="206" t="s">
        <v>21</v>
      </c>
      <c r="K227" s="287" t="s">
        <v>1165</v>
      </c>
      <c r="L227" s="300" t="s">
        <v>465</v>
      </c>
      <c r="M227" s="293" t="s">
        <v>15204</v>
      </c>
    </row>
    <row r="228" spans="1:13" ht="30">
      <c r="A228" s="293" t="str">
        <f t="shared" si="16"/>
        <v>Smelter ListM4</v>
      </c>
      <c r="B228" s="293" t="s">
        <v>1262</v>
      </c>
      <c r="C228" s="293" t="s">
        <v>1317</v>
      </c>
      <c r="D228" s="293" t="s">
        <v>485</v>
      </c>
      <c r="E228" s="257" t="s">
        <v>13732</v>
      </c>
      <c r="F228" s="345" t="s">
        <v>14761</v>
      </c>
      <c r="G228" s="293" t="s">
        <v>573</v>
      </c>
      <c r="H228" s="293" t="s">
        <v>1166</v>
      </c>
      <c r="I228" s="293" t="s">
        <v>253</v>
      </c>
      <c r="J228" s="206" t="s">
        <v>22</v>
      </c>
      <c r="K228" s="287" t="s">
        <v>114</v>
      </c>
      <c r="L228" s="300" t="s">
        <v>189</v>
      </c>
      <c r="M228" s="293" t="s">
        <v>15205</v>
      </c>
    </row>
    <row r="229" spans="1:13" ht="45">
      <c r="A229" s="293" t="str">
        <f t="shared" si="16"/>
        <v>Smelter ListN4</v>
      </c>
      <c r="B229" s="293" t="s">
        <v>1262</v>
      </c>
      <c r="C229" s="293" t="s">
        <v>1318</v>
      </c>
      <c r="D229" s="293" t="s">
        <v>512</v>
      </c>
      <c r="E229" s="257" t="s">
        <v>13733</v>
      </c>
      <c r="F229" s="345" t="s">
        <v>14762</v>
      </c>
      <c r="G229" s="293" t="s">
        <v>574</v>
      </c>
      <c r="H229" s="173" t="s">
        <v>395</v>
      </c>
      <c r="I229" s="293" t="s">
        <v>254</v>
      </c>
      <c r="J229" s="206" t="s">
        <v>1376</v>
      </c>
      <c r="K229" s="287" t="s">
        <v>115</v>
      </c>
      <c r="L229" s="300" t="s">
        <v>190</v>
      </c>
      <c r="M229" s="293" t="s">
        <v>15206</v>
      </c>
    </row>
    <row r="230" spans="1:13" ht="60">
      <c r="A230" s="293" t="str">
        <f t="shared" si="16"/>
        <v>Smelter ListO4</v>
      </c>
      <c r="B230" s="293" t="s">
        <v>1262</v>
      </c>
      <c r="C230" s="293" t="s">
        <v>1319</v>
      </c>
      <c r="D230" s="293" t="s">
        <v>1015</v>
      </c>
      <c r="E230" s="257" t="s">
        <v>13734</v>
      </c>
      <c r="F230" s="345" t="s">
        <v>14763</v>
      </c>
      <c r="G230" s="293" t="s">
        <v>575</v>
      </c>
      <c r="H230" s="293" t="s">
        <v>396</v>
      </c>
      <c r="I230" s="293" t="s">
        <v>255</v>
      </c>
      <c r="J230" s="206" t="s">
        <v>1393</v>
      </c>
      <c r="K230" s="287" t="s">
        <v>116</v>
      </c>
      <c r="L230" s="300" t="s">
        <v>191</v>
      </c>
      <c r="M230" s="293" t="s">
        <v>15207</v>
      </c>
    </row>
    <row r="231" spans="1:13" ht="60">
      <c r="A231" s="293" t="str">
        <f t="shared" si="16"/>
        <v>Smelter ListP4</v>
      </c>
      <c r="B231" s="293" t="s">
        <v>1262</v>
      </c>
      <c r="C231" s="293" t="s">
        <v>502</v>
      </c>
      <c r="D231" s="293" t="s">
        <v>511</v>
      </c>
      <c r="E231" s="257" t="s">
        <v>13735</v>
      </c>
      <c r="F231" s="345" t="s">
        <v>14764</v>
      </c>
      <c r="G231" s="293" t="s">
        <v>576</v>
      </c>
      <c r="H231" s="293" t="s">
        <v>14906</v>
      </c>
      <c r="I231" s="293" t="s">
        <v>256</v>
      </c>
      <c r="J231" s="206" t="s">
        <v>1377</v>
      </c>
      <c r="K231" s="287" t="s">
        <v>117</v>
      </c>
      <c r="L231" s="300" t="s">
        <v>192</v>
      </c>
      <c r="M231" s="293" t="s">
        <v>15208</v>
      </c>
    </row>
    <row r="232" spans="1:13" ht="30">
      <c r="A232" s="293" t="str">
        <f t="shared" si="16"/>
        <v>Smelter ListQ4</v>
      </c>
      <c r="B232" s="293" t="s">
        <v>1262</v>
      </c>
      <c r="C232" s="293" t="s">
        <v>510</v>
      </c>
      <c r="D232" s="293" t="s">
        <v>858</v>
      </c>
      <c r="E232" s="257" t="s">
        <v>886</v>
      </c>
      <c r="F232" s="345" t="s">
        <v>14728</v>
      </c>
      <c r="G232" s="293" t="s">
        <v>946</v>
      </c>
      <c r="H232" s="293" t="s">
        <v>947</v>
      </c>
      <c r="I232" s="293" t="s">
        <v>948</v>
      </c>
      <c r="J232" s="206" t="s">
        <v>1050</v>
      </c>
      <c r="K232" s="287" t="s">
        <v>949</v>
      </c>
      <c r="L232" s="300" t="s">
        <v>461</v>
      </c>
      <c r="M232" s="293" t="s">
        <v>15172</v>
      </c>
    </row>
    <row r="233" spans="1:13" ht="45">
      <c r="A233" s="293" t="str">
        <f t="shared" si="16"/>
        <v>Smelter ListJ2</v>
      </c>
      <c r="B233" s="293" t="s">
        <v>1262</v>
      </c>
      <c r="C233" s="293" t="s">
        <v>848</v>
      </c>
      <c r="D233" s="293" t="s">
        <v>13511</v>
      </c>
      <c r="E233" s="293" t="s">
        <v>14543</v>
      </c>
      <c r="F233" s="345" t="s">
        <v>14765</v>
      </c>
      <c r="G233" s="293" t="s">
        <v>14847</v>
      </c>
      <c r="H233" s="293" t="s">
        <v>15433</v>
      </c>
      <c r="I233" s="293" t="s">
        <v>15434</v>
      </c>
      <c r="J233" s="206" t="s">
        <v>15435</v>
      </c>
      <c r="K233" s="287" t="s">
        <v>13595</v>
      </c>
      <c r="L233" s="300" t="s">
        <v>15436</v>
      </c>
      <c r="M233" s="293" t="s">
        <v>15209</v>
      </c>
    </row>
    <row r="234" spans="1:13" ht="45">
      <c r="A234" s="293" t="str">
        <f t="shared" si="16"/>
        <v>Smelter ListB2</v>
      </c>
      <c r="B234" s="293" t="s">
        <v>1262</v>
      </c>
      <c r="C234" s="293" t="s">
        <v>1018</v>
      </c>
      <c r="D234" s="320" t="s">
        <v>2558</v>
      </c>
      <c r="E234" s="293" t="s">
        <v>14544</v>
      </c>
      <c r="F234" s="345" t="s">
        <v>14766</v>
      </c>
      <c r="G234" s="293" t="s">
        <v>14848</v>
      </c>
      <c r="H234" s="293" t="s">
        <v>2563</v>
      </c>
      <c r="I234" s="293" t="s">
        <v>2565</v>
      </c>
      <c r="J234" s="293" t="s">
        <v>2567</v>
      </c>
      <c r="K234" s="296" t="s">
        <v>2569</v>
      </c>
      <c r="L234" s="308" t="s">
        <v>15075</v>
      </c>
      <c r="M234" s="293" t="s">
        <v>15210</v>
      </c>
    </row>
    <row r="235" spans="1:13" ht="409.6">
      <c r="A235" s="293" t="str">
        <f t="shared" si="16"/>
        <v>Smelter ListB3</v>
      </c>
      <c r="B235" s="293" t="s">
        <v>1262</v>
      </c>
      <c r="C235" s="293" t="s">
        <v>972</v>
      </c>
      <c r="D235" s="321" t="s">
        <v>13619</v>
      </c>
      <c r="E235" s="293" t="s">
        <v>14545</v>
      </c>
      <c r="F235" s="340" t="s">
        <v>15429</v>
      </c>
      <c r="G235" s="290" t="s">
        <v>14849</v>
      </c>
      <c r="H235" s="302" t="s">
        <v>15430</v>
      </c>
      <c r="I235" s="290" t="s">
        <v>15431</v>
      </c>
      <c r="J235" s="290" t="s">
        <v>13823</v>
      </c>
      <c r="K235" s="303" t="s">
        <v>15022</v>
      </c>
      <c r="L235" s="304" t="s">
        <v>15076</v>
      </c>
      <c r="M235" s="290" t="s">
        <v>15432</v>
      </c>
    </row>
    <row r="236" spans="1:13" ht="15">
      <c r="A236" s="293" t="str">
        <f t="shared" si="16"/>
        <v>Smelter ListF4</v>
      </c>
      <c r="B236" s="293" t="s">
        <v>1262</v>
      </c>
      <c r="C236" s="293" t="s">
        <v>1320</v>
      </c>
      <c r="D236" s="293" t="s">
        <v>478</v>
      </c>
      <c r="E236" s="293" t="s">
        <v>14546</v>
      </c>
      <c r="F236" s="345" t="s">
        <v>14667</v>
      </c>
      <c r="G236" s="293" t="s">
        <v>605</v>
      </c>
      <c r="H236" s="293" t="s">
        <v>391</v>
      </c>
      <c r="I236" s="293" t="s">
        <v>257</v>
      </c>
      <c r="J236" s="206" t="s">
        <v>1191</v>
      </c>
      <c r="K236" s="287" t="s">
        <v>118</v>
      </c>
      <c r="L236" s="300" t="s">
        <v>73</v>
      </c>
      <c r="M236" s="293" t="s">
        <v>15211</v>
      </c>
    </row>
    <row r="237" spans="1:13" ht="30">
      <c r="A237" s="293" t="str">
        <f t="shared" si="16"/>
        <v>Smelter ListG4</v>
      </c>
      <c r="B237" s="293" t="s">
        <v>1262</v>
      </c>
      <c r="C237" s="293" t="s">
        <v>1311</v>
      </c>
      <c r="D237" s="293" t="s">
        <v>479</v>
      </c>
      <c r="E237" s="293" t="s">
        <v>13725</v>
      </c>
      <c r="F237" s="345" t="s">
        <v>14752</v>
      </c>
      <c r="G237" s="293" t="s">
        <v>577</v>
      </c>
      <c r="H237" s="293" t="s">
        <v>397</v>
      </c>
      <c r="I237" s="293" t="s">
        <v>258</v>
      </c>
      <c r="J237" s="206" t="s">
        <v>1378</v>
      </c>
      <c r="K237" s="287" t="s">
        <v>119</v>
      </c>
      <c r="L237" s="300" t="s">
        <v>74</v>
      </c>
      <c r="M237" s="293" t="s">
        <v>15197</v>
      </c>
    </row>
    <row r="238" spans="1:13" ht="30">
      <c r="A238" s="293" t="str">
        <f t="shared" si="16"/>
        <v>Smelter ListAH5</v>
      </c>
      <c r="B238" s="293" t="s">
        <v>1262</v>
      </c>
      <c r="C238" s="293" t="s">
        <v>12741</v>
      </c>
      <c r="D238" s="293" t="s">
        <v>498</v>
      </c>
      <c r="E238" s="293" t="s">
        <v>13714</v>
      </c>
      <c r="F238" s="345" t="s">
        <v>14733</v>
      </c>
      <c r="G238" s="293" t="s">
        <v>564</v>
      </c>
      <c r="H238" s="293" t="s">
        <v>388</v>
      </c>
      <c r="I238" s="293" t="s">
        <v>240</v>
      </c>
      <c r="J238" s="293" t="s">
        <v>17</v>
      </c>
      <c r="K238" s="287" t="s">
        <v>272</v>
      </c>
      <c r="L238" s="300" t="s">
        <v>182</v>
      </c>
      <c r="M238" s="293" t="s">
        <v>15178</v>
      </c>
    </row>
    <row r="239" spans="1:13" ht="30">
      <c r="A239" s="293" t="str">
        <f t="shared" si="16"/>
        <v>Smelter ListAH6</v>
      </c>
      <c r="B239" s="293" t="s">
        <v>1262</v>
      </c>
      <c r="C239" s="293" t="s">
        <v>12742</v>
      </c>
      <c r="D239" s="293" t="s">
        <v>499</v>
      </c>
      <c r="E239" s="293" t="s">
        <v>13715</v>
      </c>
      <c r="F239" s="345" t="s">
        <v>14734</v>
      </c>
      <c r="G239" s="293" t="s">
        <v>565</v>
      </c>
      <c r="H239" s="293" t="s">
        <v>499</v>
      </c>
      <c r="I239" s="293" t="s">
        <v>241</v>
      </c>
      <c r="J239" s="293" t="s">
        <v>18</v>
      </c>
      <c r="K239" s="287" t="s">
        <v>499</v>
      </c>
      <c r="L239" s="300" t="s">
        <v>183</v>
      </c>
      <c r="M239" s="293" t="s">
        <v>15179</v>
      </c>
    </row>
    <row r="240" spans="1:13" ht="30">
      <c r="A240" s="293" t="str">
        <f t="shared" si="16"/>
        <v>Smelter ListAH7</v>
      </c>
      <c r="B240" s="293" t="s">
        <v>1262</v>
      </c>
      <c r="C240" s="293" t="s">
        <v>12743</v>
      </c>
      <c r="D240" s="293" t="s">
        <v>500</v>
      </c>
      <c r="E240" s="293" t="s">
        <v>13716</v>
      </c>
      <c r="F240" s="345" t="s">
        <v>14735</v>
      </c>
      <c r="G240" s="293" t="s">
        <v>566</v>
      </c>
      <c r="H240" s="293" t="s">
        <v>389</v>
      </c>
      <c r="I240" s="293" t="s">
        <v>242</v>
      </c>
      <c r="J240" s="293" t="s">
        <v>19</v>
      </c>
      <c r="K240" s="287" t="s">
        <v>273</v>
      </c>
      <c r="L240" s="300" t="s">
        <v>184</v>
      </c>
      <c r="M240" s="293" t="s">
        <v>15180</v>
      </c>
    </row>
    <row r="241" spans="1:13" ht="60">
      <c r="A241" s="293" t="str">
        <f t="shared" si="16"/>
        <v>CheckerA1</v>
      </c>
      <c r="B241" s="293" t="s">
        <v>1263</v>
      </c>
      <c r="C241" s="293" t="s">
        <v>647</v>
      </c>
      <c r="D241" s="293" t="s">
        <v>13487</v>
      </c>
      <c r="E241" s="293" t="s">
        <v>14547</v>
      </c>
      <c r="F241" s="345" t="s">
        <v>14767</v>
      </c>
      <c r="G241" s="293" t="s">
        <v>1167</v>
      </c>
      <c r="H241" s="293" t="s">
        <v>398</v>
      </c>
      <c r="I241" s="293" t="s">
        <v>259</v>
      </c>
      <c r="J241" s="206" t="s">
        <v>1394</v>
      </c>
      <c r="K241" s="287" t="s">
        <v>1168</v>
      </c>
      <c r="L241" s="300" t="s">
        <v>1342</v>
      </c>
      <c r="M241" s="293" t="s">
        <v>15212</v>
      </c>
    </row>
    <row r="242" spans="1:13" ht="15">
      <c r="A242" s="293" t="str">
        <f t="shared" si="16"/>
        <v>CheckerD1</v>
      </c>
      <c r="B242" s="293" t="s">
        <v>1263</v>
      </c>
      <c r="C242" s="293" t="s">
        <v>1321</v>
      </c>
      <c r="D242" s="293" t="s">
        <v>922</v>
      </c>
      <c r="E242" s="293" t="s">
        <v>14548</v>
      </c>
      <c r="F242" s="345" t="s">
        <v>14768</v>
      </c>
      <c r="G242" s="293" t="s">
        <v>1169</v>
      </c>
      <c r="H242" s="293" t="s">
        <v>1170</v>
      </c>
      <c r="I242" s="293" t="s">
        <v>260</v>
      </c>
      <c r="J242" s="293" t="s">
        <v>1395</v>
      </c>
      <c r="K242" s="287" t="s">
        <v>1171</v>
      </c>
      <c r="L242" s="300" t="s">
        <v>1343</v>
      </c>
      <c r="M242" s="293" t="s">
        <v>15213</v>
      </c>
    </row>
    <row r="243" spans="1:13" ht="15">
      <c r="A243" s="293" t="str">
        <f t="shared" si="16"/>
        <v>CheckerA3</v>
      </c>
      <c r="B243" s="293" t="s">
        <v>1263</v>
      </c>
      <c r="C243" s="293" t="s">
        <v>649</v>
      </c>
      <c r="D243" s="293" t="s">
        <v>900</v>
      </c>
      <c r="E243" s="293" t="s">
        <v>14549</v>
      </c>
      <c r="F243" s="345" t="s">
        <v>14769</v>
      </c>
      <c r="G243" s="293" t="s">
        <v>1172</v>
      </c>
      <c r="H243" s="293" t="s">
        <v>1173</v>
      </c>
      <c r="I243" s="293" t="s">
        <v>1174</v>
      </c>
      <c r="J243" s="293" t="s">
        <v>1175</v>
      </c>
      <c r="K243" s="287" t="s">
        <v>1176</v>
      </c>
      <c r="L243" s="300" t="s">
        <v>1344</v>
      </c>
      <c r="M243" s="293" t="s">
        <v>15214</v>
      </c>
    </row>
    <row r="244" spans="1:13" ht="15">
      <c r="A244" s="293" t="str">
        <f t="shared" si="16"/>
        <v>CheckerB3</v>
      </c>
      <c r="B244" s="293" t="s">
        <v>1263</v>
      </c>
      <c r="C244" s="293" t="s">
        <v>972</v>
      </c>
      <c r="D244" s="293" t="s">
        <v>901</v>
      </c>
      <c r="E244" s="293" t="s">
        <v>14550</v>
      </c>
      <c r="F244" s="345" t="s">
        <v>885</v>
      </c>
      <c r="G244" s="293" t="s">
        <v>1177</v>
      </c>
      <c r="H244" s="293" t="s">
        <v>1178</v>
      </c>
      <c r="I244" s="293" t="s">
        <v>1179</v>
      </c>
      <c r="J244" s="293" t="s">
        <v>1180</v>
      </c>
      <c r="K244" s="287" t="s">
        <v>1181</v>
      </c>
      <c r="L244" s="300" t="s">
        <v>1345</v>
      </c>
      <c r="M244" s="293" t="s">
        <v>15215</v>
      </c>
    </row>
    <row r="245" spans="1:13" ht="15">
      <c r="A245" s="293" t="str">
        <f t="shared" si="16"/>
        <v>CheckerC3</v>
      </c>
      <c r="B245" s="293" t="s">
        <v>1263</v>
      </c>
      <c r="C245" s="293" t="s">
        <v>993</v>
      </c>
      <c r="D245" s="293" t="s">
        <v>919</v>
      </c>
      <c r="E245" s="293" t="s">
        <v>14551</v>
      </c>
      <c r="F245" s="345" t="s">
        <v>14770</v>
      </c>
      <c r="G245" s="293" t="s">
        <v>1182</v>
      </c>
      <c r="H245" s="293" t="s">
        <v>1183</v>
      </c>
      <c r="I245" s="293" t="s">
        <v>1184</v>
      </c>
      <c r="J245" s="293" t="s">
        <v>1185</v>
      </c>
      <c r="K245" s="287" t="s">
        <v>1184</v>
      </c>
      <c r="L245" s="300" t="s">
        <v>1346</v>
      </c>
      <c r="M245" s="293" t="s">
        <v>15216</v>
      </c>
    </row>
    <row r="246" spans="1:13" ht="15">
      <c r="A246" s="293" t="str">
        <f t="shared" si="16"/>
        <v>CheckerD3</v>
      </c>
      <c r="B246" s="293" t="s">
        <v>1263</v>
      </c>
      <c r="C246" s="293" t="s">
        <v>1322</v>
      </c>
      <c r="D246" s="293" t="s">
        <v>920</v>
      </c>
      <c r="E246" s="293" t="s">
        <v>14552</v>
      </c>
      <c r="F246" s="345" t="s">
        <v>14771</v>
      </c>
      <c r="G246" s="293" t="s">
        <v>833</v>
      </c>
      <c r="H246" s="293" t="s">
        <v>834</v>
      </c>
      <c r="I246" s="293" t="s">
        <v>261</v>
      </c>
      <c r="J246" s="293" t="s">
        <v>842</v>
      </c>
      <c r="K246" s="287" t="s">
        <v>835</v>
      </c>
      <c r="L246" s="300" t="s">
        <v>13803</v>
      </c>
      <c r="M246" s="293" t="s">
        <v>15217</v>
      </c>
    </row>
    <row r="247" spans="1:13" ht="32.25" customHeight="1">
      <c r="A247" s="293" t="s">
        <v>1465</v>
      </c>
      <c r="B247" s="293" t="s">
        <v>1263</v>
      </c>
      <c r="C247" s="293" t="s">
        <v>1464</v>
      </c>
      <c r="D247" s="293" t="s">
        <v>1466</v>
      </c>
      <c r="E247" s="293" t="s">
        <v>14553</v>
      </c>
      <c r="F247" s="345" t="s">
        <v>2224</v>
      </c>
      <c r="G247" s="293" t="s">
        <v>2225</v>
      </c>
      <c r="H247" s="293" t="s">
        <v>2226</v>
      </c>
      <c r="I247" s="293" t="s">
        <v>2227</v>
      </c>
      <c r="J247" s="293" t="s">
        <v>2228</v>
      </c>
      <c r="K247" s="296" t="s">
        <v>2229</v>
      </c>
      <c r="L247" s="308" t="s">
        <v>2230</v>
      </c>
      <c r="M247" s="293" t="s">
        <v>15218</v>
      </c>
    </row>
    <row r="248" spans="1:13" ht="32.25" customHeight="1">
      <c r="A248" s="293" t="str">
        <f>B248&amp;C248</f>
        <v>CheckerB63</v>
      </c>
      <c r="B248" s="293" t="s">
        <v>1263</v>
      </c>
      <c r="C248" s="293" t="s">
        <v>1902</v>
      </c>
      <c r="D248" s="293" t="s">
        <v>1466</v>
      </c>
      <c r="E248" s="293" t="s">
        <v>14553</v>
      </c>
      <c r="F248" s="345" t="s">
        <v>2224</v>
      </c>
      <c r="G248" s="293" t="s">
        <v>2225</v>
      </c>
      <c r="H248" s="293" t="s">
        <v>2226</v>
      </c>
      <c r="I248" s="293" t="s">
        <v>2227</v>
      </c>
      <c r="J248" s="293" t="s">
        <v>2228</v>
      </c>
      <c r="K248" s="296" t="s">
        <v>2229</v>
      </c>
      <c r="L248" s="308" t="s">
        <v>2230</v>
      </c>
      <c r="M248" s="293" t="s">
        <v>15218</v>
      </c>
    </row>
    <row r="249" spans="1:13" ht="32.25" customHeight="1">
      <c r="A249" s="293" t="str">
        <f>B249&amp;C249</f>
        <v>CheckerB64</v>
      </c>
      <c r="B249" s="293" t="s">
        <v>1263</v>
      </c>
      <c r="C249" s="293" t="s">
        <v>1903</v>
      </c>
      <c r="D249" s="293" t="s">
        <v>1466</v>
      </c>
      <c r="E249" s="293" t="s">
        <v>14553</v>
      </c>
      <c r="F249" s="345" t="s">
        <v>2224</v>
      </c>
      <c r="G249" s="293" t="s">
        <v>2225</v>
      </c>
      <c r="H249" s="293" t="s">
        <v>2226</v>
      </c>
      <c r="I249" s="293" t="s">
        <v>2227</v>
      </c>
      <c r="J249" s="293" t="s">
        <v>2228</v>
      </c>
      <c r="K249" s="296" t="s">
        <v>2229</v>
      </c>
      <c r="L249" s="308" t="s">
        <v>2230</v>
      </c>
      <c r="M249" s="293" t="s">
        <v>15218</v>
      </c>
    </row>
    <row r="250" spans="1:13" ht="32.25" customHeight="1">
      <c r="A250" s="293" t="str">
        <f>B250&amp;C250</f>
        <v>CheckerB65</v>
      </c>
      <c r="B250" s="293" t="s">
        <v>1263</v>
      </c>
      <c r="C250" s="293" t="s">
        <v>1904</v>
      </c>
      <c r="D250" s="293" t="s">
        <v>1466</v>
      </c>
      <c r="E250" s="293" t="s">
        <v>14553</v>
      </c>
      <c r="F250" s="345" t="s">
        <v>2224</v>
      </c>
      <c r="G250" s="293" t="s">
        <v>2225</v>
      </c>
      <c r="H250" s="293" t="s">
        <v>2226</v>
      </c>
      <c r="I250" s="293" t="s">
        <v>2227</v>
      </c>
      <c r="J250" s="293" t="s">
        <v>2228</v>
      </c>
      <c r="K250" s="296" t="s">
        <v>2229</v>
      </c>
      <c r="L250" s="308" t="s">
        <v>2230</v>
      </c>
      <c r="M250" s="293" t="s">
        <v>15218</v>
      </c>
    </row>
    <row r="251" spans="1:13" ht="32.25" customHeight="1">
      <c r="A251" s="293" t="s">
        <v>1484</v>
      </c>
      <c r="B251" s="293" t="s">
        <v>1263</v>
      </c>
      <c r="C251" s="293" t="s">
        <v>1483</v>
      </c>
      <c r="D251" s="293" t="s">
        <v>1485</v>
      </c>
      <c r="E251" s="293" t="s">
        <v>14554</v>
      </c>
      <c r="F251" s="345" t="s">
        <v>1933</v>
      </c>
      <c r="G251" s="293" t="s">
        <v>1934</v>
      </c>
      <c r="H251" s="293" t="s">
        <v>1935</v>
      </c>
      <c r="I251" s="293" t="s">
        <v>1936</v>
      </c>
      <c r="J251" s="293" t="s">
        <v>1937</v>
      </c>
      <c r="K251" s="296" t="s">
        <v>1485</v>
      </c>
      <c r="L251" s="308" t="s">
        <v>1938</v>
      </c>
      <c r="M251" s="293" t="s">
        <v>2599</v>
      </c>
    </row>
    <row r="252" spans="1:13" ht="30">
      <c r="A252" s="293" t="s">
        <v>1467</v>
      </c>
      <c r="B252" s="293" t="s">
        <v>1263</v>
      </c>
      <c r="C252" s="293" t="s">
        <v>1314</v>
      </c>
      <c r="D252" s="293" t="s">
        <v>1557</v>
      </c>
      <c r="E252" s="293" t="s">
        <v>14555</v>
      </c>
      <c r="F252" s="345" t="s">
        <v>1939</v>
      </c>
      <c r="G252" s="293" t="s">
        <v>1940</v>
      </c>
      <c r="H252" s="293" t="s">
        <v>1941</v>
      </c>
      <c r="I252" s="293" t="s">
        <v>1942</v>
      </c>
      <c r="J252" s="293" t="s">
        <v>1943</v>
      </c>
      <c r="K252" s="296" t="s">
        <v>1944</v>
      </c>
      <c r="L252" s="308" t="s">
        <v>1945</v>
      </c>
      <c r="M252" s="293" t="s">
        <v>15219</v>
      </c>
    </row>
    <row r="253" spans="1:13" ht="45">
      <c r="A253" s="293" t="s">
        <v>1486</v>
      </c>
      <c r="B253" s="293" t="s">
        <v>1263</v>
      </c>
      <c r="C253" s="293" t="s">
        <v>1468</v>
      </c>
      <c r="D253" s="293" t="s">
        <v>1556</v>
      </c>
      <c r="E253" s="293" t="s">
        <v>14556</v>
      </c>
      <c r="F253" s="345" t="s">
        <v>1946</v>
      </c>
      <c r="G253" s="293" t="s">
        <v>1947</v>
      </c>
      <c r="H253" s="293" t="s">
        <v>1948</v>
      </c>
      <c r="I253" s="293" t="s">
        <v>1949</v>
      </c>
      <c r="J253" s="293" t="s">
        <v>1950</v>
      </c>
      <c r="K253" s="296" t="s">
        <v>1951</v>
      </c>
      <c r="L253" s="308" t="s">
        <v>1952</v>
      </c>
      <c r="M253" s="293" t="s">
        <v>15220</v>
      </c>
    </row>
    <row r="254" spans="1:13" ht="30">
      <c r="A254" s="293" t="s">
        <v>1530</v>
      </c>
      <c r="B254" s="293" t="s">
        <v>1263</v>
      </c>
      <c r="C254" s="293" t="s">
        <v>1469</v>
      </c>
      <c r="D254" s="293" t="s">
        <v>1562</v>
      </c>
      <c r="E254" s="293" t="s">
        <v>14557</v>
      </c>
      <c r="F254" s="345" t="s">
        <v>1953</v>
      </c>
      <c r="G254" s="293" t="s">
        <v>1954</v>
      </c>
      <c r="H254" s="293" t="s">
        <v>1955</v>
      </c>
      <c r="I254" s="293" t="s">
        <v>1956</v>
      </c>
      <c r="J254" s="293" t="s">
        <v>1957</v>
      </c>
      <c r="K254" s="296" t="s">
        <v>1958</v>
      </c>
      <c r="L254" s="308" t="s">
        <v>1959</v>
      </c>
      <c r="M254" s="293" t="s">
        <v>15221</v>
      </c>
    </row>
    <row r="255" spans="1:13" ht="30">
      <c r="A255" s="293" t="s">
        <v>1531</v>
      </c>
      <c r="B255" s="293" t="s">
        <v>1263</v>
      </c>
      <c r="C255" s="293" t="s">
        <v>1470</v>
      </c>
      <c r="D255" s="293" t="s">
        <v>1511</v>
      </c>
      <c r="E255" s="293" t="s">
        <v>14558</v>
      </c>
      <c r="F255" s="345" t="s">
        <v>1960</v>
      </c>
      <c r="G255" s="293" t="s">
        <v>1961</v>
      </c>
      <c r="H255" s="293" t="s">
        <v>1962</v>
      </c>
      <c r="I255" s="293" t="s">
        <v>1963</v>
      </c>
      <c r="J255" s="293" t="s">
        <v>1964</v>
      </c>
      <c r="K255" s="296" t="s">
        <v>1965</v>
      </c>
      <c r="L255" s="308" t="s">
        <v>1966</v>
      </c>
      <c r="M255" s="293" t="s">
        <v>15222</v>
      </c>
    </row>
    <row r="256" spans="1:13" ht="45">
      <c r="A256" s="293" t="s">
        <v>1540</v>
      </c>
      <c r="B256" s="293" t="s">
        <v>1263</v>
      </c>
      <c r="C256" s="293" t="s">
        <v>1471</v>
      </c>
      <c r="D256" s="293" t="s">
        <v>2593</v>
      </c>
      <c r="E256" s="293" t="s">
        <v>14559</v>
      </c>
      <c r="F256" s="345" t="s">
        <v>2602</v>
      </c>
      <c r="G256" s="293" t="s">
        <v>2604</v>
      </c>
      <c r="H256" s="293" t="s">
        <v>2607</v>
      </c>
      <c r="I256" s="293" t="s">
        <v>2610</v>
      </c>
      <c r="J256" s="293" t="s">
        <v>2613</v>
      </c>
      <c r="K256" s="296" t="s">
        <v>2616</v>
      </c>
      <c r="L256" s="308" t="s">
        <v>2619</v>
      </c>
      <c r="M256" s="293" t="s">
        <v>2622</v>
      </c>
    </row>
    <row r="257" spans="1:13" ht="30">
      <c r="A257" s="293" t="s">
        <v>1541</v>
      </c>
      <c r="B257" s="293" t="s">
        <v>1263</v>
      </c>
      <c r="C257" s="293" t="s">
        <v>1472</v>
      </c>
      <c r="D257" s="293" t="s">
        <v>1512</v>
      </c>
      <c r="E257" s="293" t="s">
        <v>14560</v>
      </c>
      <c r="F257" s="345" t="s">
        <v>1967</v>
      </c>
      <c r="G257" s="293" t="s">
        <v>1968</v>
      </c>
      <c r="H257" s="293" t="s">
        <v>1969</v>
      </c>
      <c r="I257" s="293" t="s">
        <v>1970</v>
      </c>
      <c r="J257" s="293" t="s">
        <v>1971</v>
      </c>
      <c r="K257" s="296" t="s">
        <v>1972</v>
      </c>
      <c r="L257" s="308" t="s">
        <v>1973</v>
      </c>
      <c r="M257" s="293" t="s">
        <v>15223</v>
      </c>
    </row>
    <row r="258" spans="1:13" ht="45">
      <c r="A258" s="293" t="s">
        <v>1542</v>
      </c>
      <c r="B258" s="293" t="s">
        <v>1263</v>
      </c>
      <c r="C258" s="293" t="s">
        <v>1473</v>
      </c>
      <c r="D258" s="293" t="s">
        <v>1513</v>
      </c>
      <c r="E258" s="293" t="s">
        <v>14561</v>
      </c>
      <c r="F258" s="345" t="s">
        <v>1974</v>
      </c>
      <c r="G258" s="293" t="s">
        <v>1975</v>
      </c>
      <c r="H258" s="293" t="s">
        <v>1976</v>
      </c>
      <c r="I258" s="293" t="s">
        <v>1977</v>
      </c>
      <c r="J258" s="293" t="s">
        <v>1978</v>
      </c>
      <c r="K258" s="296" t="s">
        <v>1979</v>
      </c>
      <c r="L258" s="308" t="s">
        <v>1980</v>
      </c>
      <c r="M258" s="293" t="s">
        <v>15224</v>
      </c>
    </row>
    <row r="259" spans="1:13" ht="60">
      <c r="A259" s="293" t="s">
        <v>1543</v>
      </c>
      <c r="B259" s="293" t="s">
        <v>1263</v>
      </c>
      <c r="C259" s="293" t="s">
        <v>1474</v>
      </c>
      <c r="D259" s="293" t="s">
        <v>1514</v>
      </c>
      <c r="E259" s="293" t="s">
        <v>14562</v>
      </c>
      <c r="F259" s="345" t="s">
        <v>2601</v>
      </c>
      <c r="G259" s="293" t="s">
        <v>2605</v>
      </c>
      <c r="H259" s="293" t="s">
        <v>2606</v>
      </c>
      <c r="I259" s="293" t="s">
        <v>14964</v>
      </c>
      <c r="J259" s="293" t="s">
        <v>2612</v>
      </c>
      <c r="K259" s="296" t="s">
        <v>2617</v>
      </c>
      <c r="L259" s="308" t="s">
        <v>2618</v>
      </c>
      <c r="M259" s="293" t="s">
        <v>2623</v>
      </c>
    </row>
    <row r="260" spans="1:13" ht="45">
      <c r="A260" s="293" t="s">
        <v>1544</v>
      </c>
      <c r="B260" s="293" t="s">
        <v>1263</v>
      </c>
      <c r="C260" s="293" t="s">
        <v>1475</v>
      </c>
      <c r="D260" s="293" t="s">
        <v>1487</v>
      </c>
      <c r="E260" s="293" t="s">
        <v>14563</v>
      </c>
      <c r="F260" s="345" t="s">
        <v>1981</v>
      </c>
      <c r="G260" s="293" t="s">
        <v>1982</v>
      </c>
      <c r="H260" s="293" t="s">
        <v>1983</v>
      </c>
      <c r="I260" s="293" t="s">
        <v>1984</v>
      </c>
      <c r="J260" s="293" t="s">
        <v>1985</v>
      </c>
      <c r="K260" s="296" t="s">
        <v>1986</v>
      </c>
      <c r="L260" s="308" t="s">
        <v>1987</v>
      </c>
      <c r="M260" s="293" t="s">
        <v>15225</v>
      </c>
    </row>
    <row r="261" spans="1:13" ht="45">
      <c r="A261" s="293" t="s">
        <v>14437</v>
      </c>
      <c r="B261" s="293" t="s">
        <v>1263</v>
      </c>
      <c r="C261" s="293" t="s">
        <v>14436</v>
      </c>
      <c r="D261" s="293" t="s">
        <v>1558</v>
      </c>
      <c r="E261" s="293" t="s">
        <v>14564</v>
      </c>
      <c r="F261" s="345" t="s">
        <v>1988</v>
      </c>
      <c r="G261" s="293" t="s">
        <v>1989</v>
      </c>
      <c r="H261" s="293" t="s">
        <v>1990</v>
      </c>
      <c r="I261" s="293" t="s">
        <v>1991</v>
      </c>
      <c r="J261" s="293" t="s">
        <v>1992</v>
      </c>
      <c r="K261" s="296" t="s">
        <v>1993</v>
      </c>
      <c r="L261" s="308" t="s">
        <v>1994</v>
      </c>
      <c r="M261" s="293" t="s">
        <v>15226</v>
      </c>
    </row>
    <row r="262" spans="1:13" ht="45">
      <c r="A262" s="293" t="s">
        <v>1545</v>
      </c>
      <c r="B262" s="293" t="s">
        <v>1263</v>
      </c>
      <c r="C262" s="293" t="s">
        <v>1476</v>
      </c>
      <c r="D262" s="293" t="s">
        <v>1559</v>
      </c>
      <c r="E262" s="293" t="s">
        <v>14565</v>
      </c>
      <c r="F262" s="345" t="s">
        <v>1995</v>
      </c>
      <c r="G262" s="293" t="s">
        <v>1996</v>
      </c>
      <c r="H262" s="293" t="s">
        <v>1997</v>
      </c>
      <c r="I262" s="293" t="s">
        <v>1998</v>
      </c>
      <c r="J262" s="293" t="s">
        <v>1999</v>
      </c>
      <c r="K262" s="296" t="s">
        <v>2000</v>
      </c>
      <c r="L262" s="308" t="s">
        <v>2001</v>
      </c>
      <c r="M262" s="293" t="s">
        <v>15227</v>
      </c>
    </row>
    <row r="263" spans="1:13" ht="45">
      <c r="A263" s="293" t="s">
        <v>1546</v>
      </c>
      <c r="B263" s="293" t="s">
        <v>1263</v>
      </c>
      <c r="C263" s="293" t="s">
        <v>1477</v>
      </c>
      <c r="D263" s="293" t="s">
        <v>1560</v>
      </c>
      <c r="E263" s="293" t="s">
        <v>14566</v>
      </c>
      <c r="F263" s="345" t="s">
        <v>2002</v>
      </c>
      <c r="G263" s="293" t="s">
        <v>2003</v>
      </c>
      <c r="H263" s="293" t="s">
        <v>2004</v>
      </c>
      <c r="I263" s="293" t="s">
        <v>2005</v>
      </c>
      <c r="J263" s="293" t="s">
        <v>2006</v>
      </c>
      <c r="K263" s="296" t="s">
        <v>2007</v>
      </c>
      <c r="L263" s="308" t="s">
        <v>2008</v>
      </c>
      <c r="M263" s="293" t="s">
        <v>15228</v>
      </c>
    </row>
    <row r="264" spans="1:13" ht="45">
      <c r="A264" s="293" t="s">
        <v>1547</v>
      </c>
      <c r="B264" s="293" t="s">
        <v>1263</v>
      </c>
      <c r="C264" s="293" t="s">
        <v>1478</v>
      </c>
      <c r="D264" s="293" t="s">
        <v>1561</v>
      </c>
      <c r="E264" s="293" t="s">
        <v>14567</v>
      </c>
      <c r="F264" s="345" t="s">
        <v>2009</v>
      </c>
      <c r="G264" s="293" t="s">
        <v>2010</v>
      </c>
      <c r="H264" s="293" t="s">
        <v>2011</v>
      </c>
      <c r="I264" s="293" t="s">
        <v>2012</v>
      </c>
      <c r="J264" s="293" t="s">
        <v>2013</v>
      </c>
      <c r="K264" s="296" t="s">
        <v>2014</v>
      </c>
      <c r="L264" s="308" t="s">
        <v>2015</v>
      </c>
      <c r="M264" s="293" t="s">
        <v>15229</v>
      </c>
    </row>
    <row r="265" spans="1:13" ht="60">
      <c r="A265" s="293" t="s">
        <v>14440</v>
      </c>
      <c r="B265" s="293" t="s">
        <v>1263</v>
      </c>
      <c r="C265" s="293" t="s">
        <v>14438</v>
      </c>
      <c r="D265" s="293" t="s">
        <v>1488</v>
      </c>
      <c r="E265" s="293" t="s">
        <v>14568</v>
      </c>
      <c r="F265" s="345" t="s">
        <v>2016</v>
      </c>
      <c r="G265" s="293" t="s">
        <v>2017</v>
      </c>
      <c r="H265" s="293" t="s">
        <v>2018</v>
      </c>
      <c r="I265" s="293" t="s">
        <v>2019</v>
      </c>
      <c r="J265" s="293" t="s">
        <v>2020</v>
      </c>
      <c r="K265" s="296" t="s">
        <v>2021</v>
      </c>
      <c r="L265" s="308" t="s">
        <v>2022</v>
      </c>
      <c r="M265" s="293" t="s">
        <v>15230</v>
      </c>
    </row>
    <row r="266" spans="1:13" ht="60">
      <c r="A266" s="293" t="s">
        <v>1548</v>
      </c>
      <c r="B266" s="293" t="s">
        <v>1263</v>
      </c>
      <c r="C266" s="293" t="s">
        <v>1479</v>
      </c>
      <c r="D266" s="293" t="s">
        <v>1489</v>
      </c>
      <c r="E266" s="293" t="s">
        <v>14569</v>
      </c>
      <c r="F266" s="345" t="s">
        <v>2023</v>
      </c>
      <c r="G266" s="293" t="s">
        <v>2024</v>
      </c>
      <c r="H266" s="293" t="s">
        <v>2025</v>
      </c>
      <c r="I266" s="293" t="s">
        <v>2026</v>
      </c>
      <c r="J266" s="293" t="s">
        <v>2027</v>
      </c>
      <c r="K266" s="296" t="s">
        <v>2028</v>
      </c>
      <c r="L266" s="308" t="s">
        <v>2029</v>
      </c>
      <c r="M266" s="293" t="s">
        <v>15231</v>
      </c>
    </row>
    <row r="267" spans="1:13" ht="60">
      <c r="A267" s="293" t="s">
        <v>1549</v>
      </c>
      <c r="B267" s="293" t="s">
        <v>1263</v>
      </c>
      <c r="C267" s="293" t="s">
        <v>1480</v>
      </c>
      <c r="D267" s="293" t="s">
        <v>1490</v>
      </c>
      <c r="E267" s="293" t="s">
        <v>14570</v>
      </c>
      <c r="F267" s="345" t="s">
        <v>2030</v>
      </c>
      <c r="G267" s="293" t="s">
        <v>2031</v>
      </c>
      <c r="H267" s="293" t="s">
        <v>2032</v>
      </c>
      <c r="I267" s="293" t="s">
        <v>2033</v>
      </c>
      <c r="J267" s="293" t="s">
        <v>2034</v>
      </c>
      <c r="K267" s="296" t="s">
        <v>2035</v>
      </c>
      <c r="L267" s="308" t="s">
        <v>2036</v>
      </c>
      <c r="M267" s="293" t="s">
        <v>15232</v>
      </c>
    </row>
    <row r="268" spans="1:13" ht="60">
      <c r="A268" s="293" t="s">
        <v>1550</v>
      </c>
      <c r="B268" s="293" t="s">
        <v>1263</v>
      </c>
      <c r="C268" s="293" t="s">
        <v>1481</v>
      </c>
      <c r="D268" s="293" t="s">
        <v>1491</v>
      </c>
      <c r="E268" s="293" t="s">
        <v>14571</v>
      </c>
      <c r="F268" s="345" t="s">
        <v>2037</v>
      </c>
      <c r="G268" s="293" t="s">
        <v>2038</v>
      </c>
      <c r="H268" s="293" t="s">
        <v>2039</v>
      </c>
      <c r="I268" s="293" t="s">
        <v>2040</v>
      </c>
      <c r="J268" s="293" t="s">
        <v>2041</v>
      </c>
      <c r="K268" s="296" t="s">
        <v>2042</v>
      </c>
      <c r="L268" s="308" t="s">
        <v>2043</v>
      </c>
      <c r="M268" s="293" t="s">
        <v>15233</v>
      </c>
    </row>
    <row r="269" spans="1:13" ht="75">
      <c r="A269" s="293" t="s">
        <v>14441</v>
      </c>
      <c r="B269" s="293" t="s">
        <v>1263</v>
      </c>
      <c r="C269" s="293" t="s">
        <v>14439</v>
      </c>
      <c r="D269" s="293" t="s">
        <v>1492</v>
      </c>
      <c r="E269" s="293" t="s">
        <v>14572</v>
      </c>
      <c r="F269" s="345" t="s">
        <v>2044</v>
      </c>
      <c r="G269" s="293" t="s">
        <v>2045</v>
      </c>
      <c r="H269" s="293" t="s">
        <v>2046</v>
      </c>
      <c r="I269" s="293" t="s">
        <v>2047</v>
      </c>
      <c r="J269" s="293" t="s">
        <v>2048</v>
      </c>
      <c r="K269" s="296" t="s">
        <v>2049</v>
      </c>
      <c r="L269" s="308" t="s">
        <v>2050</v>
      </c>
      <c r="M269" s="293" t="s">
        <v>15234</v>
      </c>
    </row>
    <row r="270" spans="1:13" ht="75">
      <c r="A270" s="293" t="s">
        <v>1551</v>
      </c>
      <c r="B270" s="293" t="s">
        <v>1263</v>
      </c>
      <c r="C270" s="293" t="s">
        <v>1515</v>
      </c>
      <c r="D270" s="293" t="s">
        <v>1493</v>
      </c>
      <c r="E270" s="293" t="s">
        <v>14573</v>
      </c>
      <c r="F270" s="345" t="s">
        <v>2051</v>
      </c>
      <c r="G270" s="293" t="s">
        <v>2052</v>
      </c>
      <c r="H270" s="293" t="s">
        <v>2053</v>
      </c>
      <c r="I270" s="293" t="s">
        <v>2054</v>
      </c>
      <c r="J270" s="293" t="s">
        <v>2055</v>
      </c>
      <c r="K270" s="296" t="s">
        <v>2056</v>
      </c>
      <c r="L270" s="308" t="s">
        <v>2057</v>
      </c>
      <c r="M270" s="293" t="s">
        <v>15235</v>
      </c>
    </row>
    <row r="271" spans="1:13" ht="75">
      <c r="A271" s="293" t="s">
        <v>1552</v>
      </c>
      <c r="B271" s="293" t="s">
        <v>1263</v>
      </c>
      <c r="C271" s="293" t="s">
        <v>1516</v>
      </c>
      <c r="D271" s="293" t="s">
        <v>1494</v>
      </c>
      <c r="E271" s="293" t="s">
        <v>14574</v>
      </c>
      <c r="F271" s="345" t="s">
        <v>2058</v>
      </c>
      <c r="G271" s="293" t="s">
        <v>2059</v>
      </c>
      <c r="H271" s="293" t="s">
        <v>2060</v>
      </c>
      <c r="I271" s="293" t="s">
        <v>2061</v>
      </c>
      <c r="J271" s="293" t="s">
        <v>2062</v>
      </c>
      <c r="K271" s="296" t="s">
        <v>2063</v>
      </c>
      <c r="L271" s="308" t="s">
        <v>2064</v>
      </c>
      <c r="M271" s="293" t="s">
        <v>15236</v>
      </c>
    </row>
    <row r="272" spans="1:13" ht="75">
      <c r="A272" s="293" t="s">
        <v>1553</v>
      </c>
      <c r="B272" s="293" t="s">
        <v>1263</v>
      </c>
      <c r="C272" s="293" t="s">
        <v>1517</v>
      </c>
      <c r="D272" s="293" t="s">
        <v>1495</v>
      </c>
      <c r="E272" s="293" t="s">
        <v>14575</v>
      </c>
      <c r="F272" s="345" t="s">
        <v>2065</v>
      </c>
      <c r="G272" s="293" t="s">
        <v>2066</v>
      </c>
      <c r="H272" s="293" t="s">
        <v>2067</v>
      </c>
      <c r="I272" s="293" t="s">
        <v>2068</v>
      </c>
      <c r="J272" s="293" t="s">
        <v>2069</v>
      </c>
      <c r="K272" s="296" t="s">
        <v>2070</v>
      </c>
      <c r="L272" s="308" t="s">
        <v>2071</v>
      </c>
      <c r="M272" s="293" t="s">
        <v>15237</v>
      </c>
    </row>
    <row r="273" spans="1:13" ht="75">
      <c r="A273" s="293" t="s">
        <v>14474</v>
      </c>
      <c r="B273" s="293" t="s">
        <v>1263</v>
      </c>
      <c r="C273" s="293" t="s">
        <v>14482</v>
      </c>
      <c r="D273" s="293" t="s">
        <v>15389</v>
      </c>
      <c r="E273" s="293" t="s">
        <v>15390</v>
      </c>
      <c r="F273" s="345" t="s">
        <v>15391</v>
      </c>
      <c r="G273" s="293" t="s">
        <v>15392</v>
      </c>
      <c r="H273" s="293" t="s">
        <v>15393</v>
      </c>
      <c r="I273" s="293" t="s">
        <v>15394</v>
      </c>
      <c r="J273" s="293" t="s">
        <v>15395</v>
      </c>
      <c r="K273" s="293" t="s">
        <v>15396</v>
      </c>
      <c r="L273" s="293" t="s">
        <v>15397</v>
      </c>
      <c r="M273" s="293" t="s">
        <v>15398</v>
      </c>
    </row>
    <row r="274" spans="1:13" ht="75">
      <c r="A274" s="293" t="s">
        <v>14475</v>
      </c>
      <c r="B274" s="293" t="s">
        <v>1263</v>
      </c>
      <c r="C274" s="188" t="s">
        <v>1518</v>
      </c>
      <c r="D274" s="293" t="s">
        <v>15399</v>
      </c>
      <c r="E274" s="293" t="s">
        <v>15400</v>
      </c>
      <c r="F274" s="345" t="s">
        <v>15401</v>
      </c>
      <c r="G274" s="293" t="s">
        <v>15402</v>
      </c>
      <c r="H274" s="293" t="s">
        <v>15403</v>
      </c>
      <c r="I274" s="293" t="s">
        <v>15404</v>
      </c>
      <c r="J274" s="293" t="s">
        <v>15405</v>
      </c>
      <c r="K274" s="293" t="s">
        <v>15406</v>
      </c>
      <c r="L274" s="293" t="s">
        <v>15407</v>
      </c>
      <c r="M274" s="293" t="s">
        <v>15408</v>
      </c>
    </row>
    <row r="275" spans="1:13" ht="75">
      <c r="A275" s="293" t="s">
        <v>14442</v>
      </c>
      <c r="B275" s="293" t="s">
        <v>1263</v>
      </c>
      <c r="C275" s="188" t="s">
        <v>1519</v>
      </c>
      <c r="D275" s="293" t="s">
        <v>15414</v>
      </c>
      <c r="E275" s="293" t="s">
        <v>15415</v>
      </c>
      <c r="F275" s="345" t="s">
        <v>15416</v>
      </c>
      <c r="G275" s="293" t="s">
        <v>15417</v>
      </c>
      <c r="H275" s="293" t="s">
        <v>15418</v>
      </c>
      <c r="I275" s="293" t="s">
        <v>15413</v>
      </c>
      <c r="J275" s="293" t="s">
        <v>15412</v>
      </c>
      <c r="K275" s="293" t="s">
        <v>15411</v>
      </c>
      <c r="L275" s="293" t="s">
        <v>15410</v>
      </c>
      <c r="M275" s="293" t="s">
        <v>15409</v>
      </c>
    </row>
    <row r="276" spans="1:13" ht="75">
      <c r="A276" s="293" t="s">
        <v>14443</v>
      </c>
      <c r="B276" s="293" t="s">
        <v>1263</v>
      </c>
      <c r="C276" s="293" t="s">
        <v>1520</v>
      </c>
      <c r="D276" s="293" t="s">
        <v>15419</v>
      </c>
      <c r="E276" s="293" t="s">
        <v>15420</v>
      </c>
      <c r="F276" s="345" t="s">
        <v>15421</v>
      </c>
      <c r="G276" s="293" t="s">
        <v>15422</v>
      </c>
      <c r="H276" s="293" t="s">
        <v>15423</v>
      </c>
      <c r="I276" s="293" t="s">
        <v>15424</v>
      </c>
      <c r="J276" s="293" t="s">
        <v>15425</v>
      </c>
      <c r="K276" s="293" t="s">
        <v>15426</v>
      </c>
      <c r="L276" s="293" t="s">
        <v>15427</v>
      </c>
      <c r="M276" s="293" t="s">
        <v>15428</v>
      </c>
    </row>
    <row r="277" spans="1:13" ht="75">
      <c r="A277" s="293" t="s">
        <v>14444</v>
      </c>
      <c r="B277" s="293" t="s">
        <v>1263</v>
      </c>
      <c r="C277" s="293" t="s">
        <v>14468</v>
      </c>
      <c r="D277" s="293" t="s">
        <v>1496</v>
      </c>
      <c r="E277" s="257" t="s">
        <v>13736</v>
      </c>
      <c r="F277" s="345" t="s">
        <v>15492</v>
      </c>
      <c r="G277" s="293" t="s">
        <v>2072</v>
      </c>
      <c r="H277" s="293" t="s">
        <v>2073</v>
      </c>
      <c r="I277" s="293" t="s">
        <v>2074</v>
      </c>
      <c r="J277" s="293" t="s">
        <v>2075</v>
      </c>
      <c r="K277" s="296" t="s">
        <v>2076</v>
      </c>
      <c r="L277" s="308" t="s">
        <v>2077</v>
      </c>
      <c r="M277" s="293" t="s">
        <v>15238</v>
      </c>
    </row>
    <row r="278" spans="1:13" ht="75">
      <c r="A278" s="293" t="s">
        <v>14476</v>
      </c>
      <c r="B278" s="293" t="s">
        <v>1263</v>
      </c>
      <c r="C278" s="293" t="s">
        <v>1521</v>
      </c>
      <c r="D278" s="188" t="s">
        <v>1497</v>
      </c>
      <c r="E278" s="257" t="s">
        <v>13737</v>
      </c>
      <c r="F278" s="336" t="s">
        <v>15493</v>
      </c>
      <c r="G278" s="188" t="s">
        <v>2078</v>
      </c>
      <c r="H278" s="188" t="s">
        <v>2079</v>
      </c>
      <c r="I278" s="188" t="s">
        <v>2080</v>
      </c>
      <c r="J278" s="188" t="s">
        <v>2081</v>
      </c>
      <c r="K278" s="296" t="s">
        <v>2082</v>
      </c>
      <c r="L278" s="322" t="s">
        <v>2083</v>
      </c>
      <c r="M278" s="188" t="s">
        <v>15239</v>
      </c>
    </row>
    <row r="279" spans="1:13" ht="75">
      <c r="A279" s="293" t="s">
        <v>14445</v>
      </c>
      <c r="B279" s="293" t="s">
        <v>1263</v>
      </c>
      <c r="C279" s="293" t="s">
        <v>1522</v>
      </c>
      <c r="D279" s="293" t="s">
        <v>1498</v>
      </c>
      <c r="E279" s="257" t="s">
        <v>13738</v>
      </c>
      <c r="F279" s="345" t="s">
        <v>15494</v>
      </c>
      <c r="G279" s="293" t="s">
        <v>2084</v>
      </c>
      <c r="H279" s="293" t="s">
        <v>2085</v>
      </c>
      <c r="I279" s="293" t="s">
        <v>2086</v>
      </c>
      <c r="J279" s="293" t="s">
        <v>2087</v>
      </c>
      <c r="K279" s="296" t="s">
        <v>2088</v>
      </c>
      <c r="L279" s="308" t="s">
        <v>2089</v>
      </c>
      <c r="M279" s="293" t="s">
        <v>15240</v>
      </c>
    </row>
    <row r="280" spans="1:13" ht="75">
      <c r="A280" s="293" t="s">
        <v>14446</v>
      </c>
      <c r="B280" s="293" t="s">
        <v>1263</v>
      </c>
      <c r="C280" s="293" t="s">
        <v>1523</v>
      </c>
      <c r="D280" s="293" t="s">
        <v>1499</v>
      </c>
      <c r="E280" s="257" t="s">
        <v>13739</v>
      </c>
      <c r="F280" s="345" t="s">
        <v>15495</v>
      </c>
      <c r="G280" s="293" t="s">
        <v>2090</v>
      </c>
      <c r="H280" s="293" t="s">
        <v>2091</v>
      </c>
      <c r="I280" s="293" t="s">
        <v>2092</v>
      </c>
      <c r="J280" s="293" t="s">
        <v>2093</v>
      </c>
      <c r="K280" s="296" t="s">
        <v>2094</v>
      </c>
      <c r="L280" s="308" t="s">
        <v>2095</v>
      </c>
      <c r="M280" s="293" t="s">
        <v>15241</v>
      </c>
    </row>
    <row r="281" spans="1:13" ht="60">
      <c r="A281" s="293" t="s">
        <v>14447</v>
      </c>
      <c r="B281" s="293" t="s">
        <v>1263</v>
      </c>
      <c r="C281" s="293" t="s">
        <v>14469</v>
      </c>
      <c r="D281" s="293" t="s">
        <v>1275</v>
      </c>
      <c r="E281" s="257" t="s">
        <v>13740</v>
      </c>
      <c r="F281" s="345" t="s">
        <v>2096</v>
      </c>
      <c r="G281" s="293" t="s">
        <v>2097</v>
      </c>
      <c r="H281" s="293" t="s">
        <v>2098</v>
      </c>
      <c r="I281" s="293" t="s">
        <v>2099</v>
      </c>
      <c r="J281" s="293" t="s">
        <v>2100</v>
      </c>
      <c r="K281" s="296" t="s">
        <v>2101</v>
      </c>
      <c r="L281" s="308" t="s">
        <v>2102</v>
      </c>
      <c r="M281" s="293" t="s">
        <v>15242</v>
      </c>
    </row>
    <row r="282" spans="1:13" ht="57" customHeight="1">
      <c r="A282" s="293" t="s">
        <v>14477</v>
      </c>
      <c r="B282" s="293" t="s">
        <v>1263</v>
      </c>
      <c r="C282" s="293" t="s">
        <v>1524</v>
      </c>
      <c r="D282" s="293" t="s">
        <v>1276</v>
      </c>
      <c r="E282" s="257" t="s">
        <v>13741</v>
      </c>
      <c r="F282" s="345" t="s">
        <v>2103</v>
      </c>
      <c r="G282" s="293" t="s">
        <v>2104</v>
      </c>
      <c r="H282" s="293" t="s">
        <v>2105</v>
      </c>
      <c r="I282" s="293" t="s">
        <v>2106</v>
      </c>
      <c r="J282" s="293" t="s">
        <v>2107</v>
      </c>
      <c r="K282" s="296" t="s">
        <v>2108</v>
      </c>
      <c r="L282" s="308" t="s">
        <v>2109</v>
      </c>
      <c r="M282" s="293" t="s">
        <v>15243</v>
      </c>
    </row>
    <row r="283" spans="1:13" ht="57" customHeight="1">
      <c r="A283" s="293" t="s">
        <v>14448</v>
      </c>
      <c r="B283" s="293" t="s">
        <v>1263</v>
      </c>
      <c r="C283" s="293" t="s">
        <v>1525</v>
      </c>
      <c r="D283" s="293" t="s">
        <v>1277</v>
      </c>
      <c r="E283" s="257" t="s">
        <v>13742</v>
      </c>
      <c r="F283" s="345" t="s">
        <v>2110</v>
      </c>
      <c r="G283" s="293" t="s">
        <v>2111</v>
      </c>
      <c r="H283" s="293" t="s">
        <v>2112</v>
      </c>
      <c r="I283" s="293" t="s">
        <v>2113</v>
      </c>
      <c r="J283" s="293" t="s">
        <v>2114</v>
      </c>
      <c r="K283" s="296" t="s">
        <v>2115</v>
      </c>
      <c r="L283" s="308" t="s">
        <v>2116</v>
      </c>
      <c r="M283" s="293" t="s">
        <v>15244</v>
      </c>
    </row>
    <row r="284" spans="1:13" ht="57" customHeight="1">
      <c r="A284" s="293" t="s">
        <v>14449</v>
      </c>
      <c r="B284" s="293" t="s">
        <v>1263</v>
      </c>
      <c r="C284" s="293" t="s">
        <v>1526</v>
      </c>
      <c r="D284" s="293" t="s">
        <v>1278</v>
      </c>
      <c r="E284" s="257" t="s">
        <v>13743</v>
      </c>
      <c r="F284" s="345" t="s">
        <v>2117</v>
      </c>
      <c r="G284" s="293" t="s">
        <v>2118</v>
      </c>
      <c r="H284" s="293" t="s">
        <v>2119</v>
      </c>
      <c r="I284" s="293" t="s">
        <v>2120</v>
      </c>
      <c r="J284" s="293" t="s">
        <v>2121</v>
      </c>
      <c r="K284" s="296" t="s">
        <v>2122</v>
      </c>
      <c r="L284" s="308" t="s">
        <v>2123</v>
      </c>
      <c r="M284" s="293" t="s">
        <v>15245</v>
      </c>
    </row>
    <row r="285" spans="1:13" ht="57" customHeight="1">
      <c r="A285" s="293" t="s">
        <v>14450</v>
      </c>
      <c r="B285" s="293" t="s">
        <v>1263</v>
      </c>
      <c r="C285" s="293" t="s">
        <v>14470</v>
      </c>
      <c r="D285" s="293" t="s">
        <v>1500</v>
      </c>
      <c r="E285" s="257" t="s">
        <v>13744</v>
      </c>
      <c r="F285" s="345" t="s">
        <v>2124</v>
      </c>
      <c r="G285" s="293" t="s">
        <v>2125</v>
      </c>
      <c r="H285" s="293" t="s">
        <v>2126</v>
      </c>
      <c r="I285" s="293" t="s">
        <v>2127</v>
      </c>
      <c r="J285" s="293" t="s">
        <v>2128</v>
      </c>
      <c r="K285" s="296" t="s">
        <v>2129</v>
      </c>
      <c r="L285" s="308" t="s">
        <v>2130</v>
      </c>
      <c r="M285" s="293" t="s">
        <v>15246</v>
      </c>
    </row>
    <row r="286" spans="1:13" ht="75">
      <c r="A286" s="293" t="s">
        <v>14478</v>
      </c>
      <c r="B286" s="293" t="s">
        <v>1263</v>
      </c>
      <c r="C286" s="293" t="s">
        <v>1527</v>
      </c>
      <c r="D286" s="293" t="s">
        <v>1501</v>
      </c>
      <c r="E286" s="257" t="s">
        <v>13745</v>
      </c>
      <c r="F286" s="345" t="s">
        <v>2131</v>
      </c>
      <c r="G286" s="293" t="s">
        <v>2132</v>
      </c>
      <c r="H286" s="293" t="s">
        <v>2133</v>
      </c>
      <c r="I286" s="293" t="s">
        <v>2134</v>
      </c>
      <c r="J286" s="293" t="s">
        <v>2135</v>
      </c>
      <c r="K286" s="296" t="s">
        <v>2136</v>
      </c>
      <c r="L286" s="308" t="s">
        <v>2137</v>
      </c>
      <c r="M286" s="293" t="s">
        <v>15247</v>
      </c>
    </row>
    <row r="287" spans="1:13" ht="75">
      <c r="A287" s="293" t="s">
        <v>14451</v>
      </c>
      <c r="B287" s="293" t="s">
        <v>1263</v>
      </c>
      <c r="C287" s="293" t="s">
        <v>1528</v>
      </c>
      <c r="D287" s="293" t="s">
        <v>1502</v>
      </c>
      <c r="E287" s="257" t="s">
        <v>13746</v>
      </c>
      <c r="F287" s="345" t="s">
        <v>2138</v>
      </c>
      <c r="G287" s="293" t="s">
        <v>2139</v>
      </c>
      <c r="H287" s="293" t="s">
        <v>2140</v>
      </c>
      <c r="I287" s="293" t="s">
        <v>2141</v>
      </c>
      <c r="J287" s="293" t="s">
        <v>2142</v>
      </c>
      <c r="K287" s="296" t="s">
        <v>2143</v>
      </c>
      <c r="L287" s="308" t="s">
        <v>2144</v>
      </c>
      <c r="M287" s="293" t="s">
        <v>15248</v>
      </c>
    </row>
    <row r="288" spans="1:13" ht="60">
      <c r="A288" s="293" t="s">
        <v>14452</v>
      </c>
      <c r="B288" s="293" t="s">
        <v>1263</v>
      </c>
      <c r="C288" s="293" t="s">
        <v>1529</v>
      </c>
      <c r="D288" s="293" t="s">
        <v>1503</v>
      </c>
      <c r="E288" s="257" t="s">
        <v>13747</v>
      </c>
      <c r="F288" s="345" t="s">
        <v>2145</v>
      </c>
      <c r="G288" s="293" t="s">
        <v>2146</v>
      </c>
      <c r="H288" s="293" t="s">
        <v>2147</v>
      </c>
      <c r="I288" s="293" t="s">
        <v>2148</v>
      </c>
      <c r="J288" s="293" t="s">
        <v>2149</v>
      </c>
      <c r="K288" s="296" t="s">
        <v>2150</v>
      </c>
      <c r="L288" s="308" t="s">
        <v>2151</v>
      </c>
      <c r="M288" s="293" t="s">
        <v>15249</v>
      </c>
    </row>
    <row r="289" spans="1:13" ht="45">
      <c r="A289" s="293" t="s">
        <v>14453</v>
      </c>
      <c r="B289" s="293" t="s">
        <v>1263</v>
      </c>
      <c r="C289" s="293" t="s">
        <v>14471</v>
      </c>
      <c r="D289" s="293" t="s">
        <v>1504</v>
      </c>
      <c r="E289" s="257" t="s">
        <v>13748</v>
      </c>
      <c r="F289" s="345" t="s">
        <v>2152</v>
      </c>
      <c r="G289" s="293" t="s">
        <v>2153</v>
      </c>
      <c r="H289" s="293" t="s">
        <v>2154</v>
      </c>
      <c r="I289" s="293" t="s">
        <v>2155</v>
      </c>
      <c r="J289" s="293" t="s">
        <v>2156</v>
      </c>
      <c r="K289" s="296" t="s">
        <v>2157</v>
      </c>
      <c r="L289" s="308" t="s">
        <v>2158</v>
      </c>
      <c r="M289" s="293" t="s">
        <v>15250</v>
      </c>
    </row>
    <row r="290" spans="1:13" ht="45">
      <c r="A290" s="293" t="s">
        <v>14479</v>
      </c>
      <c r="B290" s="293" t="s">
        <v>1263</v>
      </c>
      <c r="C290" s="293" t="s">
        <v>1532</v>
      </c>
      <c r="D290" s="293" t="s">
        <v>1505</v>
      </c>
      <c r="E290" s="257" t="s">
        <v>13749</v>
      </c>
      <c r="F290" s="345" t="s">
        <v>2159</v>
      </c>
      <c r="G290" s="293" t="s">
        <v>2160</v>
      </c>
      <c r="H290" s="293" t="s">
        <v>2161</v>
      </c>
      <c r="I290" s="293" t="s">
        <v>2162</v>
      </c>
      <c r="J290" s="293" t="s">
        <v>2163</v>
      </c>
      <c r="K290" s="296" t="s">
        <v>2164</v>
      </c>
      <c r="L290" s="308" t="s">
        <v>2165</v>
      </c>
      <c r="M290" s="293" t="s">
        <v>15251</v>
      </c>
    </row>
    <row r="291" spans="1:13" ht="45">
      <c r="A291" s="293" t="s">
        <v>14454</v>
      </c>
      <c r="B291" s="293" t="s">
        <v>1263</v>
      </c>
      <c r="C291" s="293" t="s">
        <v>1533</v>
      </c>
      <c r="D291" s="293" t="s">
        <v>1506</v>
      </c>
      <c r="E291" s="257" t="s">
        <v>13750</v>
      </c>
      <c r="F291" s="345" t="s">
        <v>2166</v>
      </c>
      <c r="G291" s="293" t="s">
        <v>2167</v>
      </c>
      <c r="H291" s="293" t="s">
        <v>2168</v>
      </c>
      <c r="I291" s="293" t="s">
        <v>2169</v>
      </c>
      <c r="J291" s="293" t="s">
        <v>2170</v>
      </c>
      <c r="K291" s="296" t="s">
        <v>2171</v>
      </c>
      <c r="L291" s="308" t="s">
        <v>2172</v>
      </c>
      <c r="M291" s="293" t="s">
        <v>15252</v>
      </c>
    </row>
    <row r="292" spans="1:13" ht="45">
      <c r="A292" s="293" t="s">
        <v>14455</v>
      </c>
      <c r="B292" s="293" t="s">
        <v>1263</v>
      </c>
      <c r="C292" s="293" t="s">
        <v>1534</v>
      </c>
      <c r="D292" s="293" t="s">
        <v>1507</v>
      </c>
      <c r="E292" s="257" t="s">
        <v>13751</v>
      </c>
      <c r="F292" s="345" t="s">
        <v>2173</v>
      </c>
      <c r="G292" s="293" t="s">
        <v>2174</v>
      </c>
      <c r="H292" s="293" t="s">
        <v>2175</v>
      </c>
      <c r="I292" s="293" t="s">
        <v>2176</v>
      </c>
      <c r="J292" s="293" t="s">
        <v>2177</v>
      </c>
      <c r="K292" s="296" t="s">
        <v>2178</v>
      </c>
      <c r="L292" s="308" t="s">
        <v>2179</v>
      </c>
      <c r="M292" s="293" t="s">
        <v>15253</v>
      </c>
    </row>
    <row r="293" spans="1:13" ht="60">
      <c r="A293" s="293" t="s">
        <v>14456</v>
      </c>
      <c r="B293" s="293" t="s">
        <v>1263</v>
      </c>
      <c r="C293" s="293" t="s">
        <v>14472</v>
      </c>
      <c r="D293" s="293" t="s">
        <v>15308</v>
      </c>
      <c r="E293" s="293" t="s">
        <v>14576</v>
      </c>
      <c r="F293" s="345" t="s">
        <v>15496</v>
      </c>
      <c r="G293" s="293" t="s">
        <v>14850</v>
      </c>
      <c r="H293" s="293" t="s">
        <v>14907</v>
      </c>
      <c r="I293" s="293" t="s">
        <v>14965</v>
      </c>
      <c r="J293" s="293" t="s">
        <v>15307</v>
      </c>
      <c r="K293" s="293" t="s">
        <v>15023</v>
      </c>
      <c r="L293" s="293" t="s">
        <v>15077</v>
      </c>
      <c r="M293" s="293" t="s">
        <v>15254</v>
      </c>
    </row>
    <row r="294" spans="1:13" ht="75">
      <c r="A294" s="293" t="s">
        <v>14480</v>
      </c>
      <c r="B294" s="293" t="s">
        <v>1263</v>
      </c>
      <c r="C294" s="293" t="s">
        <v>1535</v>
      </c>
      <c r="D294" s="293" t="s">
        <v>15310</v>
      </c>
      <c r="E294" s="293" t="s">
        <v>14577</v>
      </c>
      <c r="F294" s="345" t="s">
        <v>15497</v>
      </c>
      <c r="G294" s="293" t="s">
        <v>14851</v>
      </c>
      <c r="H294" s="293" t="s">
        <v>14908</v>
      </c>
      <c r="I294" s="293" t="s">
        <v>14966</v>
      </c>
      <c r="J294" s="293" t="s">
        <v>15309</v>
      </c>
      <c r="K294" s="293" t="s">
        <v>15024</v>
      </c>
      <c r="L294" s="293" t="s">
        <v>15078</v>
      </c>
      <c r="M294" s="293" t="s">
        <v>15255</v>
      </c>
    </row>
    <row r="295" spans="1:13" ht="60">
      <c r="A295" s="293" t="s">
        <v>14457</v>
      </c>
      <c r="B295" s="293" t="s">
        <v>1263</v>
      </c>
      <c r="C295" s="293" t="s">
        <v>1536</v>
      </c>
      <c r="D295" s="293" t="s">
        <v>14418</v>
      </c>
      <c r="E295" s="257" t="s">
        <v>14419</v>
      </c>
      <c r="F295" s="345" t="s">
        <v>14420</v>
      </c>
      <c r="G295" s="293" t="s">
        <v>14421</v>
      </c>
      <c r="H295" s="293" t="s">
        <v>14422</v>
      </c>
      <c r="I295" s="293" t="s">
        <v>14423</v>
      </c>
      <c r="J295" s="293" t="s">
        <v>14424</v>
      </c>
      <c r="K295" s="296" t="s">
        <v>14425</v>
      </c>
      <c r="L295" s="308" t="s">
        <v>14426</v>
      </c>
      <c r="M295" s="293" t="s">
        <v>14427</v>
      </c>
    </row>
    <row r="296" spans="1:13" ht="120">
      <c r="A296" s="293" t="s">
        <v>14458</v>
      </c>
      <c r="B296" s="293" t="s">
        <v>1263</v>
      </c>
      <c r="C296" s="293" t="s">
        <v>1537</v>
      </c>
      <c r="D296" s="293" t="s">
        <v>15332</v>
      </c>
      <c r="E296" s="293" t="s">
        <v>15333</v>
      </c>
      <c r="F296" s="345" t="s">
        <v>15498</v>
      </c>
      <c r="G296" s="293" t="s">
        <v>15334</v>
      </c>
      <c r="H296" s="293" t="s">
        <v>15335</v>
      </c>
      <c r="I296" s="293" t="s">
        <v>15336</v>
      </c>
      <c r="J296" s="293" t="s">
        <v>15337</v>
      </c>
      <c r="K296" s="293" t="s">
        <v>15338</v>
      </c>
      <c r="L296" s="293" t="s">
        <v>15339</v>
      </c>
      <c r="M296" s="293" t="s">
        <v>15340</v>
      </c>
    </row>
    <row r="297" spans="1:13" ht="60">
      <c r="A297" s="293" t="s">
        <v>14459</v>
      </c>
      <c r="B297" s="293" t="s">
        <v>1263</v>
      </c>
      <c r="C297" s="187" t="s">
        <v>1538</v>
      </c>
      <c r="D297" s="293" t="s">
        <v>15341</v>
      </c>
      <c r="E297" s="293" t="s">
        <v>15342</v>
      </c>
      <c r="F297" s="345" t="s">
        <v>15499</v>
      </c>
      <c r="G297" s="293" t="s">
        <v>15343</v>
      </c>
      <c r="H297" s="293" t="s">
        <v>15344</v>
      </c>
      <c r="I297" s="293" t="s">
        <v>15345</v>
      </c>
      <c r="J297" s="293" t="s">
        <v>15346</v>
      </c>
      <c r="K297" s="293" t="s">
        <v>15347</v>
      </c>
      <c r="L297" s="293" t="s">
        <v>15348</v>
      </c>
      <c r="M297" s="293" t="s">
        <v>15349</v>
      </c>
    </row>
    <row r="298" spans="1:13" ht="60">
      <c r="A298" s="293" t="s">
        <v>14460</v>
      </c>
      <c r="B298" s="293" t="s">
        <v>1263</v>
      </c>
      <c r="C298" s="293" t="s">
        <v>14428</v>
      </c>
      <c r="D298" s="293" t="s">
        <v>15350</v>
      </c>
      <c r="E298" s="257" t="s">
        <v>15351</v>
      </c>
      <c r="F298" s="345" t="s">
        <v>15500</v>
      </c>
      <c r="G298" s="293" t="s">
        <v>15352</v>
      </c>
      <c r="H298" s="293" t="s">
        <v>15353</v>
      </c>
      <c r="I298" s="293" t="s">
        <v>15354</v>
      </c>
      <c r="J298" s="293" t="s">
        <v>15355</v>
      </c>
      <c r="K298" s="296" t="s">
        <v>15356</v>
      </c>
      <c r="L298" s="308" t="s">
        <v>15357</v>
      </c>
      <c r="M298" s="293" t="s">
        <v>15358</v>
      </c>
    </row>
    <row r="299" spans="1:13" ht="45">
      <c r="A299" s="293" t="s">
        <v>1263</v>
      </c>
      <c r="D299" s="293" t="s">
        <v>1508</v>
      </c>
      <c r="E299" s="257" t="s">
        <v>13752</v>
      </c>
      <c r="F299" s="345" t="s">
        <v>15501</v>
      </c>
      <c r="G299" s="293" t="s">
        <v>2180</v>
      </c>
      <c r="H299" s="293" t="s">
        <v>2181</v>
      </c>
      <c r="I299" s="293" t="s">
        <v>2182</v>
      </c>
      <c r="J299" s="293" t="s">
        <v>2183</v>
      </c>
      <c r="K299" s="296" t="s">
        <v>2184</v>
      </c>
      <c r="L299" s="308" t="s">
        <v>2185</v>
      </c>
      <c r="M299" s="293" t="s">
        <v>15256</v>
      </c>
    </row>
    <row r="300" spans="1:13" ht="60">
      <c r="A300" s="293" t="s">
        <v>14461</v>
      </c>
      <c r="B300" s="293" t="s">
        <v>1263</v>
      </c>
      <c r="C300" s="293" t="s">
        <v>1539</v>
      </c>
      <c r="D300" s="293" t="s">
        <v>15359</v>
      </c>
      <c r="E300" s="257" t="s">
        <v>15360</v>
      </c>
      <c r="F300" s="345" t="s">
        <v>15361</v>
      </c>
      <c r="G300" s="293" t="s">
        <v>15362</v>
      </c>
      <c r="H300" s="293" t="s">
        <v>15363</v>
      </c>
      <c r="I300" s="293" t="s">
        <v>15364</v>
      </c>
      <c r="J300" s="293" t="s">
        <v>15365</v>
      </c>
      <c r="K300" s="296" t="s">
        <v>15366</v>
      </c>
      <c r="L300" s="308" t="s">
        <v>15367</v>
      </c>
      <c r="M300" s="293" t="s">
        <v>15368</v>
      </c>
    </row>
    <row r="301" spans="1:13" ht="60">
      <c r="A301" s="293" t="s">
        <v>14462</v>
      </c>
      <c r="B301" s="293" t="s">
        <v>1263</v>
      </c>
      <c r="C301" s="293" t="s">
        <v>14473</v>
      </c>
      <c r="D301" s="293" t="s">
        <v>15369</v>
      </c>
      <c r="E301" s="257" t="s">
        <v>15370</v>
      </c>
      <c r="F301" s="345" t="s">
        <v>15502</v>
      </c>
      <c r="G301" s="293" t="s">
        <v>15371</v>
      </c>
      <c r="H301" s="293" t="s">
        <v>15372</v>
      </c>
      <c r="I301" s="293" t="s">
        <v>15373</v>
      </c>
      <c r="J301" s="293" t="s">
        <v>15374</v>
      </c>
      <c r="K301" s="296" t="s">
        <v>15375</v>
      </c>
      <c r="L301" s="308" t="s">
        <v>15376</v>
      </c>
      <c r="M301" s="293" t="s">
        <v>15377</v>
      </c>
    </row>
    <row r="302" spans="1:13" ht="60">
      <c r="A302" s="293" t="s">
        <v>14481</v>
      </c>
      <c r="B302" s="293" t="s">
        <v>1263</v>
      </c>
      <c r="C302" s="293" t="s">
        <v>1565</v>
      </c>
      <c r="D302" s="293" t="s">
        <v>15378</v>
      </c>
      <c r="E302" s="293" t="s">
        <v>15379</v>
      </c>
      <c r="F302" s="345" t="s">
        <v>15503</v>
      </c>
      <c r="G302" s="293" t="s">
        <v>15380</v>
      </c>
      <c r="H302" s="293" t="s">
        <v>15381</v>
      </c>
      <c r="I302" s="293" t="s">
        <v>15382</v>
      </c>
      <c r="J302" s="293" t="s">
        <v>15383</v>
      </c>
      <c r="K302" s="293" t="s">
        <v>15384</v>
      </c>
      <c r="L302" s="293" t="s">
        <v>15385</v>
      </c>
      <c r="M302" s="293" t="s">
        <v>15386</v>
      </c>
    </row>
    <row r="303" spans="1:13" ht="60" customHeight="1">
      <c r="A303" s="293" t="s">
        <v>14463</v>
      </c>
      <c r="B303" s="293" t="s">
        <v>1263</v>
      </c>
      <c r="C303" s="293" t="s">
        <v>1566</v>
      </c>
      <c r="D303" s="293" t="s">
        <v>1510</v>
      </c>
      <c r="E303" s="257" t="s">
        <v>13753</v>
      </c>
      <c r="F303" s="345" t="s">
        <v>2186</v>
      </c>
      <c r="G303" s="293" t="s">
        <v>2187</v>
      </c>
      <c r="H303" s="293" t="s">
        <v>2188</v>
      </c>
      <c r="I303" s="293" t="s">
        <v>2189</v>
      </c>
      <c r="J303" s="293" t="s">
        <v>2190</v>
      </c>
      <c r="K303" s="296" t="s">
        <v>2191</v>
      </c>
      <c r="L303" s="308" t="s">
        <v>2192</v>
      </c>
      <c r="M303" s="293" t="s">
        <v>15257</v>
      </c>
    </row>
    <row r="304" spans="1:13" ht="60" customHeight="1">
      <c r="A304" s="293" t="s">
        <v>1263</v>
      </c>
      <c r="D304" s="293" t="s">
        <v>1509</v>
      </c>
      <c r="E304" s="257" t="s">
        <v>13754</v>
      </c>
      <c r="F304" s="345" t="s">
        <v>2193</v>
      </c>
      <c r="G304" s="293" t="s">
        <v>2194</v>
      </c>
      <c r="H304" s="293" t="s">
        <v>2195</v>
      </c>
      <c r="I304" s="293" t="s">
        <v>2196</v>
      </c>
      <c r="J304" s="293" t="s">
        <v>2197</v>
      </c>
      <c r="K304" s="296" t="s">
        <v>2198</v>
      </c>
      <c r="L304" s="308" t="s">
        <v>2199</v>
      </c>
      <c r="M304" s="293" t="s">
        <v>15258</v>
      </c>
    </row>
    <row r="305" spans="1:13" ht="57" customHeight="1">
      <c r="A305" s="293" t="s">
        <v>14464</v>
      </c>
      <c r="B305" s="293" t="s">
        <v>1263</v>
      </c>
      <c r="C305" s="293" t="s">
        <v>1567</v>
      </c>
      <c r="D305" s="323" t="s">
        <v>13281</v>
      </c>
      <c r="E305" s="257" t="s">
        <v>13755</v>
      </c>
      <c r="F305" s="345" t="s">
        <v>2200</v>
      </c>
      <c r="G305" s="295" t="s">
        <v>2291</v>
      </c>
      <c r="H305" s="293" t="s">
        <v>2201</v>
      </c>
      <c r="I305" s="293" t="s">
        <v>2202</v>
      </c>
      <c r="J305" s="293" t="s">
        <v>2203</v>
      </c>
      <c r="K305" s="296" t="s">
        <v>2204</v>
      </c>
      <c r="L305" s="308" t="s">
        <v>2205</v>
      </c>
      <c r="M305" s="293" t="s">
        <v>15259</v>
      </c>
    </row>
    <row r="306" spans="1:13" ht="57" customHeight="1">
      <c r="A306" s="293" t="s">
        <v>14465</v>
      </c>
      <c r="B306" s="293" t="s">
        <v>1263</v>
      </c>
      <c r="C306" s="293" t="s">
        <v>14430</v>
      </c>
      <c r="D306" s="323" t="s">
        <v>13284</v>
      </c>
      <c r="E306" s="257" t="s">
        <v>13756</v>
      </c>
      <c r="F306" s="345" t="s">
        <v>2206</v>
      </c>
      <c r="G306" s="295" t="s">
        <v>2292</v>
      </c>
      <c r="H306" s="293" t="s">
        <v>2207</v>
      </c>
      <c r="I306" s="293" t="s">
        <v>2208</v>
      </c>
      <c r="J306" s="293" t="s">
        <v>2209</v>
      </c>
      <c r="K306" s="296" t="s">
        <v>2210</v>
      </c>
      <c r="L306" s="308" t="s">
        <v>2211</v>
      </c>
      <c r="M306" s="293" t="s">
        <v>15260</v>
      </c>
    </row>
    <row r="307" spans="1:13" ht="57" customHeight="1">
      <c r="A307" s="293" t="s">
        <v>14466</v>
      </c>
      <c r="B307" s="293" t="s">
        <v>1263</v>
      </c>
      <c r="C307" s="293" t="s">
        <v>14431</v>
      </c>
      <c r="D307" s="323" t="s">
        <v>13283</v>
      </c>
      <c r="E307" s="257" t="s">
        <v>13757</v>
      </c>
      <c r="F307" s="345" t="s">
        <v>2212</v>
      </c>
      <c r="G307" s="295" t="s">
        <v>2294</v>
      </c>
      <c r="H307" s="293" t="s">
        <v>2213</v>
      </c>
      <c r="I307" s="293" t="s">
        <v>2214</v>
      </c>
      <c r="J307" s="293" t="s">
        <v>2215</v>
      </c>
      <c r="K307" s="296" t="s">
        <v>2216</v>
      </c>
      <c r="L307" s="308" t="s">
        <v>2217</v>
      </c>
      <c r="M307" s="293" t="s">
        <v>15261</v>
      </c>
    </row>
    <row r="308" spans="1:13" ht="57" customHeight="1">
      <c r="A308" s="293" t="s">
        <v>14467</v>
      </c>
      <c r="B308" s="293" t="s">
        <v>1263</v>
      </c>
      <c r="C308" s="293" t="s">
        <v>14432</v>
      </c>
      <c r="D308" s="323" t="s">
        <v>13282</v>
      </c>
      <c r="E308" s="257" t="s">
        <v>13758</v>
      </c>
      <c r="F308" s="345" t="s">
        <v>2218</v>
      </c>
      <c r="G308" s="295" t="s">
        <v>2293</v>
      </c>
      <c r="H308" s="293" t="s">
        <v>2219</v>
      </c>
      <c r="I308" s="293" t="s">
        <v>2220</v>
      </c>
      <c r="J308" s="293" t="s">
        <v>2221</v>
      </c>
      <c r="K308" s="296" t="s">
        <v>2222</v>
      </c>
      <c r="L308" s="308" t="s">
        <v>2223</v>
      </c>
      <c r="M308" s="293" t="s">
        <v>15262</v>
      </c>
    </row>
    <row r="309" spans="1:13" ht="28.5" customHeight="1">
      <c r="A309" s="293" t="s">
        <v>14464</v>
      </c>
      <c r="B309" s="293" t="s">
        <v>1263</v>
      </c>
      <c r="C309" s="293" t="s">
        <v>1567</v>
      </c>
      <c r="D309" s="293" t="s">
        <v>12773</v>
      </c>
      <c r="E309" s="288" t="s">
        <v>13759</v>
      </c>
      <c r="F309" s="335" t="s">
        <v>14772</v>
      </c>
      <c r="G309" s="295" t="s">
        <v>2290</v>
      </c>
      <c r="H309" s="293" t="s">
        <v>2231</v>
      </c>
      <c r="I309" s="293" t="s">
        <v>2232</v>
      </c>
      <c r="J309" s="293" t="s">
        <v>2233</v>
      </c>
      <c r="K309" s="289" t="s">
        <v>2234</v>
      </c>
      <c r="L309" s="301" t="s">
        <v>2235</v>
      </c>
      <c r="M309" s="293" t="s">
        <v>15263</v>
      </c>
    </row>
    <row r="310" spans="1:13" ht="28.5" customHeight="1">
      <c r="A310" s="293" t="s">
        <v>14465</v>
      </c>
      <c r="B310" s="293" t="s">
        <v>1263</v>
      </c>
      <c r="C310" s="293" t="s">
        <v>14430</v>
      </c>
      <c r="D310" s="293" t="s">
        <v>12773</v>
      </c>
      <c r="E310" s="288" t="s">
        <v>13759</v>
      </c>
      <c r="F310" s="335" t="s">
        <v>14772</v>
      </c>
      <c r="G310" s="295" t="s">
        <v>2290</v>
      </c>
      <c r="H310" s="293" t="s">
        <v>2231</v>
      </c>
      <c r="I310" s="293" t="s">
        <v>2232</v>
      </c>
      <c r="J310" s="293" t="s">
        <v>2233</v>
      </c>
      <c r="K310" s="289" t="s">
        <v>2234</v>
      </c>
      <c r="L310" s="301" t="s">
        <v>2235</v>
      </c>
      <c r="M310" s="293" t="s">
        <v>15263</v>
      </c>
    </row>
    <row r="311" spans="1:13" ht="28.5" customHeight="1">
      <c r="A311" s="293" t="s">
        <v>14466</v>
      </c>
      <c r="B311" s="293" t="s">
        <v>1263</v>
      </c>
      <c r="C311" s="293" t="s">
        <v>14431</v>
      </c>
      <c r="D311" s="293" t="s">
        <v>12773</v>
      </c>
      <c r="E311" s="288" t="s">
        <v>13759</v>
      </c>
      <c r="F311" s="335" t="s">
        <v>14772</v>
      </c>
      <c r="G311" s="295" t="s">
        <v>2290</v>
      </c>
      <c r="H311" s="293" t="s">
        <v>2231</v>
      </c>
      <c r="I311" s="293" t="s">
        <v>2232</v>
      </c>
      <c r="J311" s="293" t="s">
        <v>2233</v>
      </c>
      <c r="K311" s="289" t="s">
        <v>2234</v>
      </c>
      <c r="L311" s="301" t="s">
        <v>2235</v>
      </c>
      <c r="M311" s="293" t="s">
        <v>15263</v>
      </c>
    </row>
    <row r="312" spans="1:13" ht="28.5" customHeight="1">
      <c r="A312" s="293" t="s">
        <v>14467</v>
      </c>
      <c r="B312" s="293" t="s">
        <v>1263</v>
      </c>
      <c r="C312" s="293" t="s">
        <v>14432</v>
      </c>
      <c r="D312" s="293" t="s">
        <v>12773</v>
      </c>
      <c r="E312" s="288" t="s">
        <v>13759</v>
      </c>
      <c r="F312" s="335" t="s">
        <v>14772</v>
      </c>
      <c r="G312" s="295" t="s">
        <v>2290</v>
      </c>
      <c r="H312" s="293" t="s">
        <v>2231</v>
      </c>
      <c r="I312" s="293" t="s">
        <v>2232</v>
      </c>
      <c r="J312" s="293" t="s">
        <v>2233</v>
      </c>
      <c r="K312" s="289" t="s">
        <v>2234</v>
      </c>
      <c r="L312" s="301" t="s">
        <v>2235</v>
      </c>
      <c r="M312" s="293" t="s">
        <v>15263</v>
      </c>
    </row>
    <row r="313" spans="1:13" ht="42.75" customHeight="1">
      <c r="A313" s="293" t="str">
        <f t="shared" ref="A313" si="17">B313&amp;C313</f>
        <v>Product ListA1</v>
      </c>
      <c r="B313" s="293" t="s">
        <v>1323</v>
      </c>
      <c r="C313" s="293" t="s">
        <v>647</v>
      </c>
      <c r="D313" s="248" t="s">
        <v>665</v>
      </c>
      <c r="E313" s="257" t="s">
        <v>13760</v>
      </c>
      <c r="F313" s="345" t="s">
        <v>14773</v>
      </c>
      <c r="G313" s="293" t="s">
        <v>578</v>
      </c>
      <c r="H313" s="293" t="s">
        <v>399</v>
      </c>
      <c r="I313" s="293" t="s">
        <v>262</v>
      </c>
      <c r="J313" s="249" t="s">
        <v>1379</v>
      </c>
      <c r="K313" s="287" t="s">
        <v>120</v>
      </c>
      <c r="L313" s="300" t="s">
        <v>75</v>
      </c>
      <c r="M313" s="248" t="s">
        <v>15264</v>
      </c>
    </row>
    <row r="314" spans="1:13" ht="14.25" customHeight="1">
      <c r="A314" s="293" t="str">
        <f>B314&amp;C314</f>
        <v>Product ListB5</v>
      </c>
      <c r="B314" s="293" t="s">
        <v>1323</v>
      </c>
      <c r="C314" s="293" t="s">
        <v>974</v>
      </c>
      <c r="D314" s="248" t="s">
        <v>513</v>
      </c>
      <c r="E314" s="257" t="s">
        <v>13761</v>
      </c>
      <c r="F314" s="345" t="s">
        <v>14774</v>
      </c>
      <c r="G314" s="293" t="s">
        <v>579</v>
      </c>
      <c r="H314" s="293" t="s">
        <v>400</v>
      </c>
      <c r="I314" s="293" t="s">
        <v>263</v>
      </c>
      <c r="J314" s="248" t="s">
        <v>1186</v>
      </c>
      <c r="K314" s="287" t="s">
        <v>121</v>
      </c>
      <c r="L314" s="324" t="s">
        <v>76</v>
      </c>
      <c r="M314" s="248" t="s">
        <v>15265</v>
      </c>
    </row>
    <row r="315" spans="1:13" ht="15">
      <c r="A315" s="293" t="str">
        <f>B315&amp;C315</f>
        <v>Product ListC5</v>
      </c>
      <c r="B315" s="293" t="s">
        <v>1323</v>
      </c>
      <c r="C315" s="293" t="s">
        <v>995</v>
      </c>
      <c r="D315" s="248" t="s">
        <v>514</v>
      </c>
      <c r="E315" s="257" t="s">
        <v>13762</v>
      </c>
      <c r="F315" s="345" t="s">
        <v>14775</v>
      </c>
      <c r="G315" s="293" t="s">
        <v>580</v>
      </c>
      <c r="H315" s="293" t="s">
        <v>401</v>
      </c>
      <c r="I315" s="293" t="s">
        <v>264</v>
      </c>
      <c r="J315" s="248" t="s">
        <v>962</v>
      </c>
      <c r="K315" s="287" t="s">
        <v>122</v>
      </c>
      <c r="L315" s="324" t="s">
        <v>77</v>
      </c>
      <c r="M315" s="248" t="s">
        <v>15266</v>
      </c>
    </row>
    <row r="316" spans="1:13" ht="15">
      <c r="A316" s="293" t="str">
        <f>B316&amp;C316</f>
        <v>Product ListD5</v>
      </c>
      <c r="B316" s="293" t="s">
        <v>1323</v>
      </c>
      <c r="C316" s="293" t="s">
        <v>1324</v>
      </c>
      <c r="D316" s="248" t="s">
        <v>858</v>
      </c>
      <c r="F316" s="345" t="s">
        <v>14728</v>
      </c>
      <c r="G316" s="293" t="s">
        <v>946</v>
      </c>
      <c r="H316" s="293" t="s">
        <v>947</v>
      </c>
      <c r="I316" s="293" t="s">
        <v>948</v>
      </c>
      <c r="J316" s="248" t="s">
        <v>1050</v>
      </c>
      <c r="K316" s="287" t="s">
        <v>949</v>
      </c>
      <c r="L316" s="324" t="s">
        <v>461</v>
      </c>
      <c r="M316" s="248" t="s">
        <v>15172</v>
      </c>
    </row>
    <row r="317" spans="1:13" ht="30">
      <c r="A317" s="293" t="str">
        <f>B317&amp;C317</f>
        <v>GeneralCpy</v>
      </c>
      <c r="B317" s="293" t="s">
        <v>496</v>
      </c>
      <c r="C317" s="293" t="s">
        <v>497</v>
      </c>
      <c r="D317" s="293" t="s">
        <v>14201</v>
      </c>
      <c r="E317" s="257" t="s">
        <v>14202</v>
      </c>
      <c r="F317" s="345" t="s">
        <v>14201</v>
      </c>
      <c r="G317" s="293" t="s">
        <v>14201</v>
      </c>
      <c r="H317" s="293" t="s">
        <v>14201</v>
      </c>
      <c r="I317" s="293" t="s">
        <v>14201</v>
      </c>
      <c r="J317" s="293" t="s">
        <v>14201</v>
      </c>
      <c r="K317" s="296" t="s">
        <v>14201</v>
      </c>
      <c r="L317" s="308" t="s">
        <v>14201</v>
      </c>
      <c r="M317" s="293" t="s">
        <v>14203</v>
      </c>
    </row>
    <row r="318" spans="1:13" ht="15">
      <c r="A318" s="293" t="s">
        <v>1482</v>
      </c>
      <c r="B318" s="293" t="s">
        <v>496</v>
      </c>
      <c r="K318" s="296"/>
      <c r="L318" s="300"/>
      <c r="M318" s="293"/>
    </row>
    <row r="319" spans="1:13">
      <c r="K319" s="296"/>
      <c r="L319" s="300"/>
      <c r="M319" s="293"/>
    </row>
    <row r="320" spans="1:13" ht="90">
      <c r="A320" s="293" t="s">
        <v>858</v>
      </c>
      <c r="D320" s="293" t="s">
        <v>2600</v>
      </c>
      <c r="E320" s="257" t="s">
        <v>14578</v>
      </c>
      <c r="F320" s="293" t="s">
        <v>14776</v>
      </c>
      <c r="G320" s="293" t="s">
        <v>14852</v>
      </c>
      <c r="H320" s="293" t="s">
        <v>14909</v>
      </c>
      <c r="I320" s="293" t="s">
        <v>14967</v>
      </c>
      <c r="J320" s="293" t="s">
        <v>2611</v>
      </c>
      <c r="K320" s="296" t="s">
        <v>15025</v>
      </c>
      <c r="L320" s="300" t="s">
        <v>15079</v>
      </c>
      <c r="M320" s="293" t="s">
        <v>15267</v>
      </c>
    </row>
    <row r="321" spans="1:13" ht="30">
      <c r="A321" s="293" t="s">
        <v>858</v>
      </c>
      <c r="D321" s="293" t="s">
        <v>308</v>
      </c>
      <c r="E321" s="257" t="s">
        <v>13763</v>
      </c>
      <c r="F321" s="293" t="s">
        <v>317</v>
      </c>
      <c r="G321" s="174" t="s">
        <v>313</v>
      </c>
      <c r="H321" s="293" t="s">
        <v>134</v>
      </c>
      <c r="I321" s="293" t="s">
        <v>265</v>
      </c>
      <c r="J321" s="293" t="s">
        <v>1380</v>
      </c>
      <c r="K321" s="296" t="s">
        <v>127</v>
      </c>
      <c r="L321" s="325" t="s">
        <v>311</v>
      </c>
      <c r="M321" s="293" t="s">
        <v>15268</v>
      </c>
    </row>
    <row r="322" spans="1:13" ht="30">
      <c r="A322" s="293" t="s">
        <v>858</v>
      </c>
      <c r="D322" s="293" t="s">
        <v>309</v>
      </c>
      <c r="E322" s="257" t="s">
        <v>13764</v>
      </c>
      <c r="F322" s="293" t="s">
        <v>318</v>
      </c>
      <c r="G322" s="174" t="s">
        <v>314</v>
      </c>
      <c r="H322" s="293" t="s">
        <v>135</v>
      </c>
      <c r="I322" s="293" t="s">
        <v>266</v>
      </c>
      <c r="J322" s="293" t="s">
        <v>1396</v>
      </c>
      <c r="K322" s="296" t="s">
        <v>128</v>
      </c>
      <c r="L322" s="325" t="s">
        <v>310</v>
      </c>
      <c r="M322" s="293" t="s">
        <v>15269</v>
      </c>
    </row>
    <row r="323" spans="1:13" ht="75">
      <c r="A323" s="293" t="s">
        <v>858</v>
      </c>
      <c r="D323" s="293" t="s">
        <v>305</v>
      </c>
      <c r="E323" s="257" t="s">
        <v>14579</v>
      </c>
      <c r="F323" s="293" t="s">
        <v>14777</v>
      </c>
      <c r="G323" s="174" t="s">
        <v>315</v>
      </c>
      <c r="H323" s="293" t="s">
        <v>136</v>
      </c>
      <c r="I323" s="293" t="s">
        <v>267</v>
      </c>
      <c r="J323" s="293" t="s">
        <v>306</v>
      </c>
      <c r="K323" s="296" t="s">
        <v>15026</v>
      </c>
      <c r="L323" s="325" t="s">
        <v>307</v>
      </c>
      <c r="M323" s="293" t="s">
        <v>15270</v>
      </c>
    </row>
    <row r="324" spans="1:13" ht="30">
      <c r="A324" s="293" t="s">
        <v>858</v>
      </c>
      <c r="D324" s="293" t="s">
        <v>299</v>
      </c>
      <c r="E324" s="257" t="s">
        <v>13765</v>
      </c>
      <c r="F324" s="293" t="s">
        <v>319</v>
      </c>
      <c r="G324" s="174" t="s">
        <v>300</v>
      </c>
      <c r="H324" s="293" t="s">
        <v>137</v>
      </c>
      <c r="I324" s="293" t="s">
        <v>268</v>
      </c>
      <c r="J324" s="293" t="s">
        <v>1381</v>
      </c>
      <c r="K324" s="296" t="s">
        <v>131</v>
      </c>
      <c r="L324" s="325" t="s">
        <v>312</v>
      </c>
      <c r="M324" s="293" t="s">
        <v>15271</v>
      </c>
    </row>
    <row r="325" spans="1:13" ht="30">
      <c r="A325" s="293" t="s">
        <v>858</v>
      </c>
      <c r="D325" s="293" t="s">
        <v>301</v>
      </c>
      <c r="E325" s="257" t="s">
        <v>13766</v>
      </c>
      <c r="F325" s="293" t="s">
        <v>320</v>
      </c>
      <c r="G325" s="174" t="s">
        <v>302</v>
      </c>
      <c r="H325" s="293" t="s">
        <v>138</v>
      </c>
      <c r="I325" s="293" t="s">
        <v>269</v>
      </c>
      <c r="J325" s="293" t="s">
        <v>1382</v>
      </c>
      <c r="K325" s="296" t="s">
        <v>129</v>
      </c>
      <c r="L325" s="325" t="s">
        <v>303</v>
      </c>
      <c r="M325" s="293" t="s">
        <v>15272</v>
      </c>
    </row>
    <row r="326" spans="1:13" ht="90">
      <c r="A326" s="293" t="s">
        <v>858</v>
      </c>
      <c r="D326" s="293" t="s">
        <v>304</v>
      </c>
      <c r="E326" s="257" t="s">
        <v>13767</v>
      </c>
      <c r="F326" s="333" t="s">
        <v>15475</v>
      </c>
      <c r="G326" s="174" t="s">
        <v>316</v>
      </c>
      <c r="H326" s="293" t="s">
        <v>15476</v>
      </c>
      <c r="I326" s="293" t="s">
        <v>270</v>
      </c>
      <c r="J326" s="293" t="s">
        <v>1383</v>
      </c>
      <c r="K326" s="296" t="s">
        <v>130</v>
      </c>
      <c r="L326" s="325" t="s">
        <v>15477</v>
      </c>
      <c r="M326" s="293" t="s">
        <v>15273</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Microsoft Office User</cp:lastModifiedBy>
  <cp:lastPrinted>2015-04-21T20:47:43Z</cp:lastPrinted>
  <dcterms:created xsi:type="dcterms:W3CDTF">2010-06-21T21:00:23Z</dcterms:created>
  <dcterms:modified xsi:type="dcterms:W3CDTF">2020-07-10T21:17:47Z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